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activeTab="1"/>
  </bookViews>
  <sheets>
    <sheet name="Титулка" sheetId="1" r:id="rId1"/>
    <sheet name="окончат план" sheetId="2" r:id="rId2"/>
  </sheets>
  <definedNames>
    <definedName name="_xlnm.Print_Area" localSheetId="1">'окончат план'!$A$1:$Y$208</definedName>
    <definedName name="_xlnm.Print_Area" localSheetId="0">'Титулка'!$A$1:$BA$44</definedName>
  </definedNames>
  <calcPr fullCalcOnLoad="1"/>
</workbook>
</file>

<file path=xl/sharedStrings.xml><?xml version="1.0" encoding="utf-8"?>
<sst xmlns="http://schemas.openxmlformats.org/spreadsheetml/2006/main" count="793" uniqueCount="402">
  <si>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</si>
  <si>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</si>
  <si>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</si>
  <si>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</si>
  <si>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</si>
  <si>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</si>
  <si>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</si>
  <si>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</si>
  <si>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</si>
  <si>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</si>
  <si>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</si>
  <si>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</si>
  <si>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</si>
  <si>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</si>
  <si>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</si>
  <si>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</si>
  <si>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</si>
  <si>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</si>
  <si>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</si>
  <si>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</si>
  <si>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</si>
  <si>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</si>
  <si>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1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</si>
  <si>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</si>
  <si>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</si>
  <si>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</si>
  <si>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</si>
  <si>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</si>
  <si>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</si>
  <si>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</si>
  <si>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</si>
  <si>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Разом:</t>
  </si>
  <si>
    <t>Фізичне виховання</t>
  </si>
  <si>
    <t>3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</si>
  <si>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</si>
  <si>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</si>
  <si>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</si>
  <si>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</si>
  <si>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</si>
  <si>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</si>
  <si>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</si>
  <si>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</si>
  <si>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</si>
  <si>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>Історія науки і техніки</t>
  </si>
  <si>
    <t>Основи економічної теорії</t>
  </si>
  <si>
    <t xml:space="preserve"> Т</t>
  </si>
  <si>
    <t>Т</t>
  </si>
  <si>
    <t>Т/П</t>
  </si>
  <si>
    <t>Менеджмент та організація виробництва</t>
  </si>
  <si>
    <t>Теплотехніка</t>
  </si>
  <si>
    <t>Металургійні печі (Теплоенергетика)</t>
  </si>
  <si>
    <t/>
  </si>
  <si>
    <t>Корозія та захист металів</t>
  </si>
  <si>
    <t>Прикладна механіка</t>
  </si>
  <si>
    <t>Теорія процесів ковальсько-штампувального виробництва</t>
  </si>
  <si>
    <t>Інженерна та комп'ютерна графіка</t>
  </si>
  <si>
    <t>Теорія і технологія металургійного виробництва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</si>
  <si>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</si>
  <si>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</si>
  <si>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</si>
  <si>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Стандартизація, метрологія і контроль</t>
  </si>
  <si>
    <t xml:space="preserve">На основі повної загальної середньої освіти </t>
  </si>
  <si>
    <t>Кані-кули</t>
  </si>
  <si>
    <t>Усього</t>
  </si>
  <si>
    <t>Назва
 практики</t>
  </si>
  <si>
    <t>Тижні</t>
  </si>
  <si>
    <t>Виробнича (технологічна)</t>
  </si>
  <si>
    <t>Переддипломна</t>
  </si>
  <si>
    <t>Правознавство</t>
  </si>
  <si>
    <t>О.Г. Гринь</t>
  </si>
  <si>
    <t>екзамени</t>
  </si>
  <si>
    <t>заліки</t>
  </si>
  <si>
    <t>курсові</t>
  </si>
  <si>
    <t>проекти</t>
  </si>
  <si>
    <t>роботи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</si>
  <si>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</si>
  <si>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</si>
  <si>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</si>
  <si>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</si>
  <si>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</si>
  <si>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</si>
  <si>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</si>
  <si>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</si>
  <si>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</si>
  <si>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</si>
  <si>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</si>
  <si>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</si>
  <si>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</si>
  <si>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</si>
  <si>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</si>
  <si>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</si>
  <si>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</si>
  <si>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</si>
  <si>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</si>
  <si>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</si>
  <si>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</si>
  <si>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</si>
  <si>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</si>
  <si>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</si>
  <si>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</si>
  <si>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</si>
  <si>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</si>
  <si>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</si>
  <si>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</t>
  </si>
  <si>
    <t>1.3.2</t>
  </si>
  <si>
    <t>1.3.3</t>
  </si>
  <si>
    <t>2.2.1.2</t>
  </si>
  <si>
    <t>2.2.1.4</t>
  </si>
  <si>
    <t>Комп'ютерні моделювання та оптимальні технологічні системи</t>
  </si>
  <si>
    <t xml:space="preserve"> Кількість курсових проектів</t>
  </si>
  <si>
    <t xml:space="preserve"> Кількість курсових робіт</t>
  </si>
  <si>
    <t>Політологія</t>
  </si>
  <si>
    <t>1 ОБОВ'ЯЗКОВІ НАВЧАЛЬНІ ДИСЦИПЛІНИ</t>
  </si>
  <si>
    <t>2.1.1</t>
  </si>
  <si>
    <t>2.1.2</t>
  </si>
  <si>
    <t>2.1.3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</si>
  <si>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</si>
  <si>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</si>
  <si>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>Інформатика</t>
  </si>
  <si>
    <t>Електротехніка, електроніка та мікропроцесорна техніка</t>
  </si>
  <si>
    <t>Фізична хімія та аналітичний контроль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</si>
  <si>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</si>
  <si>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</si>
  <si>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</si>
  <si>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</si>
  <si>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Підприємницька діяльність та економіка підприємства </t>
  </si>
  <si>
    <t>2.2.1.1.1</t>
  </si>
  <si>
    <t>2.2.1.3</t>
  </si>
  <si>
    <t>2.2.1.3.1</t>
  </si>
  <si>
    <t>2.2.1.3.2</t>
  </si>
  <si>
    <t>2.2.1.5</t>
  </si>
  <si>
    <t>2.2.1.6</t>
  </si>
  <si>
    <t>Теорія і технологія прокатного, волочінного та пресувального виробництва</t>
  </si>
  <si>
    <t>Основи методу скінченних елементів</t>
  </si>
  <si>
    <t>1.2.11</t>
  </si>
  <si>
    <t>1.2.11.1</t>
  </si>
  <si>
    <t>1.2.11.2</t>
  </si>
  <si>
    <t>1.2.12</t>
  </si>
  <si>
    <t>І.С. Алієв</t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</si>
  <si>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</si>
  <si>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</si>
  <si>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</si>
  <si>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</si>
  <si>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</si>
  <si>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</si>
  <si>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</si>
  <si>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</si>
  <si>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</si>
  <si>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Інформаційні війни</t>
  </si>
  <si>
    <t>Релігієзнавство</t>
  </si>
  <si>
    <t>Етика сімейних відносин</t>
  </si>
  <si>
    <t>ОМД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</si>
  <si>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</si>
  <si>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</si>
  <si>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</si>
  <si>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</si>
  <si>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</si>
  <si>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</si>
  <si>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</si>
  <si>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</si>
  <si>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</si>
  <si>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</si>
  <si>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</si>
  <si>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</si>
  <si>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</si>
  <si>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</si>
  <si>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</si>
  <si>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</si>
  <si>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</si>
  <si>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</si>
  <si>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</si>
  <si>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</si>
  <si>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</si>
  <si>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</si>
  <si>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</si>
  <si>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</si>
  <si>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</si>
  <si>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</si>
  <si>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</si>
  <si>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</si>
  <si>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</si>
  <si>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</si>
  <si>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Срок навчання - 3 роки , 10 місяців</t>
  </si>
  <si>
    <t xml:space="preserve">    Зав. кафедри ОМТ</t>
  </si>
  <si>
    <t xml:space="preserve">            Декан факультету ІТО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</si>
  <si>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</si>
  <si>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</si>
  <si>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</si>
  <si>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</si>
  <si>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</si>
  <si>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</si>
  <si>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</si>
  <si>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</si>
  <si>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</si>
  <si>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</si>
  <si>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</si>
  <si>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</si>
  <si>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</si>
  <si>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</si>
  <si>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</si>
  <si>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</si>
  <si>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</si>
  <si>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</si>
  <si>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</si>
  <si>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</si>
  <si>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</si>
  <si>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</si>
  <si>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</si>
  <si>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</si>
  <si>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</si>
  <si>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</si>
  <si>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</si>
  <si>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</si>
  <si>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</si>
  <si>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</si>
  <si>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</si>
  <si>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</si>
  <si>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</si>
  <si>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</si>
  <si>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</si>
  <si>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</si>
  <si>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</si>
  <si>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</si>
  <si>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</si>
  <si>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</si>
  <si>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</si>
  <si>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</si>
  <si>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1.4 АТЕСТАЦІЯ</t>
  </si>
  <si>
    <t>2.2 Цикл професійної підготовки</t>
  </si>
  <si>
    <t>Обладнання та автоматизація виробничих процесів</t>
  </si>
  <si>
    <t>лп</t>
  </si>
  <si>
    <t>1.3 и 1.4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</si>
  <si>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</si>
  <si>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</si>
  <si>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</si>
  <si>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</si>
  <si>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</si>
  <si>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</si>
  <si>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</si>
  <si>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</si>
  <si>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</si>
  <si>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</si>
  <si>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</si>
  <si>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</si>
  <si>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</si>
  <si>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</si>
  <si>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</si>
  <si>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</si>
  <si>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</si>
  <si>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</si>
  <si>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</si>
  <si>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</si>
  <si>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</si>
  <si>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</si>
  <si>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</si>
  <si>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</si>
  <si>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</si>
  <si>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</si>
  <si>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</si>
  <si>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</si>
  <si>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</si>
  <si>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</si>
  <si>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</si>
  <si>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2.2.1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</si>
  <si>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</si>
  <si>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</si>
  <si>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</si>
  <si>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</si>
  <si>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</si>
  <si>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</si>
  <si>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</si>
  <si>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</si>
  <si>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</si>
  <si>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</si>
  <si>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</si>
  <si>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</si>
  <si>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</si>
  <si>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</si>
  <si>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</si>
  <si>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</si>
  <si>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</si>
  <si>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Основи комп'ютерно-інтегрованих технологій</t>
  </si>
  <si>
    <t>Методи обчислень та моделювання на ЕОМ</t>
  </si>
  <si>
    <t>Основи КІТ</t>
  </si>
  <si>
    <t>Теорія пластичного деформування</t>
  </si>
  <si>
    <t xml:space="preserve">Комп'ютерно-інтегровані технології листового штампування </t>
  </si>
  <si>
    <t>Комп'ютерно-інтегровані технології кування</t>
  </si>
  <si>
    <t>Комп'ютерно-інтегровані технології гарячого об'ємного штампування</t>
  </si>
  <si>
    <t>Комп'ютерно-інтегровані технології холодного об'ємного штампування</t>
  </si>
  <si>
    <t xml:space="preserve">Науково-дослідна робота студентів   </t>
  </si>
  <si>
    <t xml:space="preserve">Науково-дослідна робота студентів       </t>
  </si>
  <si>
    <t xml:space="preserve">Інтегровані технології та матеріали </t>
  </si>
  <si>
    <t>Комп'ютерне проектування процесів матеріалообробки</t>
  </si>
  <si>
    <r>
      <t>Теорія пластичного деформування.</t>
    </r>
    <r>
      <rPr>
        <i/>
        <sz val="12"/>
        <rFont val="Times New Roman"/>
        <family val="1"/>
      </rPr>
      <t xml:space="preserve">                             Курсова робота</t>
    </r>
  </si>
  <si>
    <t>Комп'ютерно-інтегровані технології ЛШ</t>
  </si>
  <si>
    <t xml:space="preserve">Основи технології метаріалообробки </t>
  </si>
  <si>
    <t>Комп'ютерно-інтегровані технології ГОШ</t>
  </si>
  <si>
    <t>2.2.2</t>
  </si>
  <si>
    <t xml:space="preserve">Термообробка інструменту для метаріалообробки </t>
  </si>
  <si>
    <t>2.2.3.1</t>
  </si>
  <si>
    <t>2.2.3.2</t>
  </si>
  <si>
    <t>Технологія виготовлення предметів інтер'єру методами художнього кування</t>
  </si>
  <si>
    <t>Технології конструкційних матеріалів</t>
  </si>
  <si>
    <t>Комп'ютерно-інтегровані технології ХОШ</t>
  </si>
  <si>
    <t>Інженерні основи об'ємного моделювання</t>
  </si>
  <si>
    <t xml:space="preserve">Обробка порошкових матеріалів 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</si>
  <si>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</si>
  <si>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</si>
  <si>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Дисципліна вільного вибору (3, 4а, 4б семестр)</t>
  </si>
  <si>
    <t>Основи моделювання технологічних процесів</t>
  </si>
  <si>
    <t>Основи МТП</t>
  </si>
  <si>
    <t>Дисципліна вільного вибору (5, 6а, 6б семестр)</t>
  </si>
  <si>
    <t>Дисципліна вільного вибору (7, 8а, 8б семестр)</t>
  </si>
  <si>
    <t xml:space="preserve">Спеціальні види метаріалообробки </t>
  </si>
  <si>
    <t>Основи програмування обладнання з ЧПК</t>
  </si>
  <si>
    <r>
      <t xml:space="preserve">Комп'ютерно-інтегровані технології кування. </t>
    </r>
    <r>
      <rPr>
        <i/>
        <sz val="12"/>
        <color indexed="8"/>
        <rFont val="Times New Roman"/>
        <family val="1"/>
      </rPr>
      <t>Курсовий проект</t>
    </r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</si>
  <si>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</si>
  <si>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Інженерні основи об'ємного моделювання.                            </t>
    </r>
    <r>
      <rPr>
        <i/>
        <sz val="12"/>
        <color indexed="8"/>
        <rFont val="Times New Roman"/>
        <family val="1"/>
      </rPr>
      <t>Курсова робота</t>
    </r>
  </si>
  <si>
    <t>2.2.1.1</t>
  </si>
  <si>
    <t>2.2.1.1.2</t>
  </si>
  <si>
    <t>2.2.2.1</t>
  </si>
  <si>
    <t>2.2.2.1.1</t>
  </si>
  <si>
    <t>2.2.2.1.2</t>
  </si>
  <si>
    <t>2.2.2.2</t>
  </si>
  <si>
    <t>2.2.2.2.1</t>
  </si>
  <si>
    <t>2.2.2.2.2</t>
  </si>
  <si>
    <t>2.2.2.2.3</t>
  </si>
  <si>
    <t>2.2.2.3</t>
  </si>
  <si>
    <t>2.2.2.3.1</t>
  </si>
  <si>
    <t>2.2.2.3.2</t>
  </si>
  <si>
    <t>2.2.2.4</t>
  </si>
  <si>
    <t>2.2.2.4.1</t>
  </si>
  <si>
    <t>2.2.2.4.2</t>
  </si>
  <si>
    <t>2.2.2.4.3</t>
  </si>
  <si>
    <t>2.2.2.5</t>
  </si>
  <si>
    <t>2.2.2.6</t>
  </si>
  <si>
    <r>
      <t xml:space="preserve">Обробка порошкових матеріалів.                               </t>
    </r>
    <r>
      <rPr>
        <i/>
        <sz val="12"/>
        <color indexed="8"/>
        <rFont val="Times New Roman"/>
        <family val="1"/>
      </rPr>
      <t>Курсовий проект</t>
    </r>
  </si>
  <si>
    <t>2.2.3.1.1</t>
  </si>
  <si>
    <t>2.2.3.1.2</t>
  </si>
  <si>
    <t>2.2.3.2.1</t>
  </si>
  <si>
    <t>2.2.3.2.2</t>
  </si>
  <si>
    <t>2.2.3.3</t>
  </si>
  <si>
    <t>2.2.3.3.1</t>
  </si>
  <si>
    <t>2.2.3.3.2</t>
  </si>
  <si>
    <t>2.2.3.4</t>
  </si>
  <si>
    <t>2.2.3.5</t>
  </si>
  <si>
    <t>2.2.3.6</t>
  </si>
  <si>
    <t>2.2.3.6.1</t>
  </si>
  <si>
    <t>2.2.3.6.2</t>
  </si>
  <si>
    <t>2.2.3.7</t>
  </si>
  <si>
    <t>2.2.3.8</t>
  </si>
  <si>
    <t>2.2.3.8.1</t>
  </si>
  <si>
    <t>2.2.3.8.2</t>
  </si>
  <si>
    <t>2.2.3.9</t>
  </si>
  <si>
    <t>2.2.3.9.1</t>
  </si>
  <si>
    <t>2.2.3.9.2</t>
  </si>
  <si>
    <t>2.2.3.10</t>
  </si>
  <si>
    <t>2.2.3.11</t>
  </si>
  <si>
    <t>2.2.3.12</t>
  </si>
  <si>
    <t>2.2.3.13</t>
  </si>
  <si>
    <t>2.2.3.14</t>
  </si>
  <si>
    <t>2.2.3.15</t>
  </si>
  <si>
    <t>1.2.13</t>
  </si>
  <si>
    <t>1.2.14</t>
  </si>
  <si>
    <t>1.2.14.1</t>
  </si>
  <si>
    <t>1.2.14.2</t>
  </si>
  <si>
    <t>1.2.15</t>
  </si>
  <si>
    <t>1.2.16</t>
  </si>
  <si>
    <t>1.2.17</t>
  </si>
  <si>
    <t>1.2.18</t>
  </si>
  <si>
    <t>1.2.14.3</t>
  </si>
  <si>
    <t>1.2.15.1</t>
  </si>
  <si>
    <t>1.2.15.2</t>
  </si>
  <si>
    <t>1.2.19</t>
  </si>
  <si>
    <t>П.Б. Абхарі</t>
  </si>
  <si>
    <t xml:space="preserve">Історія України та української культури </t>
  </si>
  <si>
    <t>Філософія та основи суспільствознавства</t>
  </si>
  <si>
    <t>Безпека життєдіяльності та основи здорового способу життя</t>
  </si>
  <si>
    <t>8</t>
  </si>
  <si>
    <t>Основи охорони праці</t>
  </si>
  <si>
    <t>78 годин*</t>
  </si>
  <si>
    <t>6+78 годин*</t>
  </si>
  <si>
    <t>35</t>
  </si>
  <si>
    <t>Примітка. *1 день на тиждень (13 тижнів)</t>
  </si>
  <si>
    <t>№</t>
  </si>
  <si>
    <t>Форма</t>
  </si>
  <si>
    <t>1.1.2.1</t>
  </si>
  <si>
    <t>1.1.2.2</t>
  </si>
  <si>
    <t>1.1.7.1</t>
  </si>
  <si>
    <t>1.1.7.2</t>
  </si>
  <si>
    <t>1.1.8.3</t>
  </si>
  <si>
    <t>Здобувач вищої освіти повинен вибрати освітні компоненти обсягом 9 кредитів.  Вибір освітніх компонентів здійснюється з наведеного переліку або з інших ОП ДДМА</t>
  </si>
  <si>
    <t>Здобувач вищої освіти повинен вибрати освітні компоненти обсягом 54 кредитів. Вибір освітніх компонентів здійснюється з наведеного переліку або з інших ОП ДДМА</t>
  </si>
  <si>
    <r>
      <t xml:space="preserve">протокол № </t>
    </r>
    <r>
      <rPr>
        <u val="single"/>
        <sz val="20"/>
        <rFont val="Times New Roman"/>
        <family val="1"/>
      </rPr>
      <t>10</t>
    </r>
  </si>
  <si>
    <t>"29"           квітня          2021 р.</t>
  </si>
  <si>
    <r>
      <t xml:space="preserve">освітньо - професійна програма: </t>
    </r>
    <r>
      <rPr>
        <b/>
        <sz val="20"/>
        <rFont val="Times New Roman"/>
        <family val="1"/>
      </rPr>
      <t>"Комп'ютерно-інтегровані технології обробки матеріалів"</t>
    </r>
  </si>
  <si>
    <t>V. План освітнього процесу на 2021/2022 навчальний рік</t>
  </si>
  <si>
    <t>Атест.</t>
  </si>
  <si>
    <t>Виконання кваліф. роботи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</si>
  <si>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                 IV. АТЕСТАЦІЯ</t>
  </si>
  <si>
    <t xml:space="preserve">Позначення: Т – теоретичне навчання; С – екзаменаційна сесія; ПК-проміжний контроль; П – практика; К – канікули; Д– кваліфікаційна робота бакалавра; А –  атестація </t>
  </si>
  <si>
    <t>І . ГРАФІК ОСВІТНЬОГО ПРОЦЕСУ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</si>
</sst>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9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u val="single"/>
      <sz val="20"/>
      <name val="Times New Roman"/>
      <family val="1"/>
    </font>
    <font>
      <i/>
      <sz val="14"/>
      <name val="Times New Roman"/>
      <family val="1"/>
    </font>
    <font>
      <sz val="10"/>
      <color indexed="40"/>
      <name val="Arial Cyr"/>
      <family val="2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37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10" fontId="2" fillId="0" borderId="10" xfId="0" applyNumberFormat="1" applyFont="1" applyFill="1" applyBorder="1" applyAlignment="1" applyProtection="1">
      <alignment horizontal="center" vertical="center"/>
      <protection/>
    </xf>
    <xf numFmtId="20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08" fontId="6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206" fontId="2" fillId="0" borderId="0" xfId="0" applyNumberFormat="1" applyFont="1" applyFill="1" applyBorder="1" applyAlignment="1" applyProtection="1">
      <alignment vertical="center"/>
      <protection/>
    </xf>
    <xf numFmtId="206" fontId="2" fillId="0" borderId="18" xfId="0" applyNumberFormat="1" applyFont="1" applyFill="1" applyBorder="1" applyAlignment="1" applyProtection="1">
      <alignment horizontal="center" vertical="center"/>
      <protection/>
    </xf>
    <xf numFmtId="206" fontId="2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 applyProtection="1">
      <alignment horizontal="center" vertical="center"/>
      <protection/>
    </xf>
    <xf numFmtId="206" fontId="2" fillId="0" borderId="21" xfId="0" applyNumberFormat="1" applyFont="1" applyFill="1" applyBorder="1" applyAlignment="1" applyProtection="1">
      <alignment horizontal="center" vertical="center"/>
      <protection/>
    </xf>
    <xf numFmtId="206" fontId="2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208" fontId="6" fillId="0" borderId="15" xfId="0" applyNumberFormat="1" applyFont="1" applyFill="1" applyBorder="1" applyAlignment="1" applyProtection="1">
      <alignment horizontal="center" vertical="center" wrapText="1"/>
      <protection/>
    </xf>
    <xf numFmtId="208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 applyProtection="1">
      <alignment vertical="center"/>
      <protection/>
    </xf>
    <xf numFmtId="208" fontId="2" fillId="0" borderId="10" xfId="0" applyNumberFormat="1" applyFont="1" applyFill="1" applyBorder="1" applyAlignment="1" applyProtection="1">
      <alignment vertical="center"/>
      <protection/>
    </xf>
    <xf numFmtId="208" fontId="2" fillId="0" borderId="25" xfId="0" applyNumberFormat="1" applyFont="1" applyFill="1" applyBorder="1" applyAlignment="1">
      <alignment horizontal="center" vertical="center" wrapText="1"/>
    </xf>
    <xf numFmtId="208" fontId="2" fillId="0" borderId="14" xfId="0" applyNumberFormat="1" applyFont="1" applyFill="1" applyBorder="1" applyAlignment="1" applyProtection="1">
      <alignment horizontal="center" vertical="center"/>
      <protection/>
    </xf>
    <xf numFmtId="208" fontId="2" fillId="0" borderId="26" xfId="0" applyNumberFormat="1" applyFont="1" applyFill="1" applyBorder="1" applyAlignment="1">
      <alignment horizontal="center" vertical="center" wrapText="1"/>
    </xf>
    <xf numFmtId="208" fontId="2" fillId="0" borderId="12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 applyProtection="1">
      <alignment horizontal="center" vertical="center"/>
      <protection/>
    </xf>
    <xf numFmtId="208" fontId="6" fillId="0" borderId="10" xfId="0" applyNumberFormat="1" applyFont="1" applyFill="1" applyBorder="1" applyAlignment="1">
      <alignment horizontal="center" vertical="center" wrapText="1"/>
    </xf>
    <xf numFmtId="208" fontId="6" fillId="0" borderId="14" xfId="0" applyNumberFormat="1" applyFont="1" applyFill="1" applyBorder="1" applyAlignment="1">
      <alignment horizontal="center" vertical="center" wrapText="1"/>
    </xf>
    <xf numFmtId="208" fontId="6" fillId="0" borderId="13" xfId="0" applyNumberFormat="1" applyFont="1" applyFill="1" applyBorder="1" applyAlignment="1">
      <alignment horizontal="center" vertical="center" wrapText="1"/>
    </xf>
    <xf numFmtId="208" fontId="7" fillId="0" borderId="10" xfId="0" applyNumberFormat="1" applyFont="1" applyFill="1" applyBorder="1" applyAlignment="1" applyProtection="1">
      <alignment horizontal="center" vertical="center"/>
      <protection/>
    </xf>
    <xf numFmtId="208" fontId="7" fillId="0" borderId="14" xfId="0" applyNumberFormat="1" applyFont="1" applyFill="1" applyBorder="1" applyAlignment="1" applyProtection="1">
      <alignment horizontal="center" vertical="center"/>
      <protection/>
    </xf>
    <xf numFmtId="208" fontId="7" fillId="0" borderId="13" xfId="0" applyNumberFormat="1" applyFont="1" applyFill="1" applyBorder="1" applyAlignment="1" applyProtection="1">
      <alignment horizontal="center" vertical="center"/>
      <protection/>
    </xf>
    <xf numFmtId="210" fontId="6" fillId="0" borderId="10" xfId="0" applyNumberFormat="1" applyFont="1" applyFill="1" applyBorder="1" applyAlignment="1" applyProtection="1">
      <alignment horizontal="center" vertical="center"/>
      <protection/>
    </xf>
    <xf numFmtId="210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8" fontId="6" fillId="0" borderId="11" xfId="0" applyNumberFormat="1" applyFont="1" applyFill="1" applyBorder="1" applyAlignment="1" applyProtection="1">
      <alignment horizontal="center" vertical="center"/>
      <protection/>
    </xf>
    <xf numFmtId="210" fontId="6" fillId="0" borderId="11" xfId="0" applyNumberFormat="1" applyFont="1" applyFill="1" applyBorder="1" applyAlignment="1" applyProtection="1">
      <alignment horizontal="center" vertical="center"/>
      <protection/>
    </xf>
    <xf numFmtId="208" fontId="6" fillId="0" borderId="37" xfId="0" applyNumberFormat="1" applyFont="1" applyFill="1" applyBorder="1" applyAlignment="1">
      <alignment horizontal="center" vertical="center"/>
    </xf>
    <xf numFmtId="208" fontId="2" fillId="0" borderId="11" xfId="0" applyNumberFormat="1" applyFont="1" applyFill="1" applyBorder="1" applyAlignment="1" applyProtection="1">
      <alignment horizontal="center" vertical="center"/>
      <protection/>
    </xf>
    <xf numFmtId="208" fontId="2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08" fontId="2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208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207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39" xfId="0" applyFont="1" applyFill="1" applyBorder="1" applyAlignment="1">
      <alignment horizontal="center" vertical="center" wrapText="1"/>
    </xf>
    <xf numFmtId="208" fontId="2" fillId="0" borderId="30" xfId="0" applyNumberFormat="1" applyFont="1" applyFill="1" applyBorder="1" applyAlignment="1">
      <alignment horizontal="center" vertical="center" wrapText="1"/>
    </xf>
    <xf numFmtId="208" fontId="0" fillId="0" borderId="0" xfId="0" applyNumberFormat="1" applyFont="1" applyFill="1" applyAlignment="1">
      <alignment/>
    </xf>
    <xf numFmtId="208" fontId="6" fillId="0" borderId="40" xfId="0" applyNumberFormat="1" applyFont="1" applyFill="1" applyBorder="1" applyAlignment="1">
      <alignment horizontal="center" vertical="center"/>
    </xf>
    <xf numFmtId="210" fontId="2" fillId="0" borderId="10" xfId="0" applyNumberFormat="1" applyFont="1" applyFill="1" applyBorder="1" applyAlignment="1" applyProtection="1">
      <alignment vertical="center"/>
      <protection/>
    </xf>
    <xf numFmtId="210" fontId="2" fillId="0" borderId="10" xfId="0" applyNumberFormat="1" applyFont="1" applyFill="1" applyBorder="1" applyAlignment="1">
      <alignment horizontal="center" vertical="center" wrapText="1"/>
    </xf>
    <xf numFmtId="208" fontId="6" fillId="0" borderId="35" xfId="0" applyNumberFormat="1" applyFont="1" applyFill="1" applyBorder="1" applyAlignment="1" applyProtection="1">
      <alignment horizontal="center" vertical="center"/>
      <protection/>
    </xf>
    <xf numFmtId="208" fontId="6" fillId="0" borderId="36" xfId="0" applyNumberFormat="1" applyFont="1" applyFill="1" applyBorder="1" applyAlignment="1" applyProtection="1">
      <alignment horizontal="center" vertical="center"/>
      <protection/>
    </xf>
    <xf numFmtId="208" fontId="6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208" fontId="6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211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left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21" fontId="2" fillId="0" borderId="13" xfId="0" applyNumberFormat="1" applyFont="1" applyFill="1" applyBorder="1" applyAlignment="1">
      <alignment horizontal="center"/>
    </xf>
    <xf numFmtId="208" fontId="2" fillId="0" borderId="1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0" fillId="33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208" fontId="6" fillId="0" borderId="2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208" fontId="6" fillId="0" borderId="46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206" fontId="6" fillId="0" borderId="46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2" xfId="56" applyNumberFormat="1" applyFont="1" applyFill="1" applyBorder="1" applyAlignment="1">
      <alignment vertical="center" wrapText="1"/>
      <protection/>
    </xf>
    <xf numFmtId="0" fontId="2" fillId="0" borderId="31" xfId="56" applyFont="1" applyFill="1" applyBorder="1" applyAlignment="1">
      <alignment horizontal="left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/>
    </xf>
    <xf numFmtId="0" fontId="2" fillId="0" borderId="31" xfId="56" applyNumberFormat="1" applyFont="1" applyFill="1" applyBorder="1" applyAlignment="1" applyProtection="1">
      <alignment horizontal="left" vertical="center"/>
      <protection/>
    </xf>
    <xf numFmtId="0" fontId="2" fillId="0" borderId="32" xfId="56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49" fontId="2" fillId="0" borderId="31" xfId="56" applyNumberFormat="1" applyFont="1" applyFill="1" applyBorder="1" applyAlignment="1">
      <alignment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49" fontId="2" fillId="0" borderId="31" xfId="56" applyNumberFormat="1" applyFont="1" applyFill="1" applyBorder="1" applyAlignment="1">
      <alignment horizontal="left" vertical="center" wrapText="1"/>
      <protection/>
    </xf>
    <xf numFmtId="49" fontId="2" fillId="0" borderId="32" xfId="56" applyNumberFormat="1" applyFont="1" applyFill="1" applyBorder="1" applyAlignment="1">
      <alignment horizontal="left" vertical="center" wrapText="1"/>
      <protection/>
    </xf>
    <xf numFmtId="221" fontId="2" fillId="0" borderId="26" xfId="0" applyNumberFormat="1" applyFont="1" applyFill="1" applyBorder="1" applyAlignment="1">
      <alignment horizontal="center"/>
    </xf>
    <xf numFmtId="219" fontId="2" fillId="0" borderId="12" xfId="0" applyNumberFormat="1" applyFont="1" applyFill="1" applyBorder="1" applyAlignment="1">
      <alignment horizontal="center"/>
    </xf>
    <xf numFmtId="219" fontId="2" fillId="0" borderId="3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09" fontId="6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08" fontId="0" fillId="33" borderId="0" xfId="0" applyNumberFormat="1" applyFont="1" applyFill="1" applyAlignment="1">
      <alignment/>
    </xf>
    <xf numFmtId="49" fontId="6" fillId="0" borderId="4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34" borderId="0" xfId="0" applyFont="1" applyFill="1" applyAlignment="1">
      <alignment/>
    </xf>
    <xf numFmtId="0" fontId="30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208" fontId="41" fillId="0" borderId="0" xfId="0" applyNumberFormat="1" applyFont="1" applyFill="1" applyBorder="1" applyAlignment="1">
      <alignment/>
    </xf>
    <xf numFmtId="208" fontId="42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08" fontId="0" fillId="0" borderId="10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209" fontId="88" fillId="0" borderId="10" xfId="0" applyNumberFormat="1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6" fillId="0" borderId="3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39" fillId="35" borderId="10" xfId="0" applyFont="1" applyFill="1" applyBorder="1" applyAlignment="1">
      <alignment/>
    </xf>
    <xf numFmtId="206" fontId="9" fillId="35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208" fontId="6" fillId="0" borderId="13" xfId="0" applyNumberFormat="1" applyFont="1" applyFill="1" applyBorder="1" applyAlignment="1" applyProtection="1">
      <alignment horizontal="center" vertical="center"/>
      <protection/>
    </xf>
    <xf numFmtId="209" fontId="6" fillId="0" borderId="40" xfId="0" applyNumberFormat="1" applyFont="1" applyFill="1" applyBorder="1" applyAlignment="1" applyProtection="1">
      <alignment horizontal="center" vertical="center"/>
      <protection/>
    </xf>
    <xf numFmtId="221" fontId="2" fillId="0" borderId="13" xfId="56" applyNumberFormat="1" applyFont="1" applyFill="1" applyBorder="1" applyAlignment="1" applyProtection="1">
      <alignment horizontal="center" vertical="center"/>
      <protection/>
    </xf>
    <xf numFmtId="206" fontId="2" fillId="0" borderId="3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0" fontId="34" fillId="36" borderId="0" xfId="0" applyFont="1" applyFill="1" applyAlignment="1">
      <alignment/>
    </xf>
    <xf numFmtId="0" fontId="30" fillId="36" borderId="0" xfId="0" applyFont="1" applyFill="1" applyAlignment="1">
      <alignment/>
    </xf>
    <xf numFmtId="208" fontId="0" fillId="36" borderId="0" xfId="0" applyNumberFormat="1" applyFont="1" applyFill="1" applyAlignment="1">
      <alignment/>
    </xf>
    <xf numFmtId="0" fontId="30" fillId="36" borderId="10" xfId="0" applyFont="1" applyFill="1" applyBorder="1" applyAlignment="1">
      <alignment/>
    </xf>
    <xf numFmtId="0" fontId="6" fillId="0" borderId="53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47" xfId="56" applyNumberFormat="1" applyFont="1" applyFill="1" applyBorder="1" applyAlignment="1">
      <alignment vertical="center" wrapText="1"/>
      <protection/>
    </xf>
    <xf numFmtId="210" fontId="6" fillId="0" borderId="35" xfId="56" applyNumberFormat="1" applyFont="1" applyFill="1" applyBorder="1" applyAlignment="1" applyProtection="1">
      <alignment horizontal="right" vertical="center"/>
      <protection/>
    </xf>
    <xf numFmtId="210" fontId="6" fillId="0" borderId="48" xfId="56" applyNumberFormat="1" applyFont="1" applyFill="1" applyBorder="1" applyAlignment="1" applyProtection="1">
      <alignment horizontal="right" vertical="center"/>
      <protection/>
    </xf>
    <xf numFmtId="210" fontId="6" fillId="0" borderId="54" xfId="56" applyNumberFormat="1" applyFont="1" applyFill="1" applyBorder="1" applyAlignment="1" applyProtection="1">
      <alignment horizontal="center" vertical="center"/>
      <protection/>
    </xf>
    <xf numFmtId="210" fontId="6" fillId="0" borderId="34" xfId="56" applyNumberFormat="1" applyFont="1" applyFill="1" applyBorder="1" applyAlignment="1" applyProtection="1">
      <alignment horizontal="center" vertical="center"/>
      <protection/>
    </xf>
    <xf numFmtId="210" fontId="6" fillId="0" borderId="35" xfId="56" applyNumberFormat="1" applyFont="1" applyFill="1" applyBorder="1" applyAlignment="1" applyProtection="1">
      <alignment horizontal="center" vertical="center"/>
      <protection/>
    </xf>
    <xf numFmtId="210" fontId="6" fillId="0" borderId="36" xfId="56" applyNumberFormat="1" applyFont="1" applyFill="1" applyBorder="1" applyAlignment="1" applyProtection="1">
      <alignment horizontal="center" vertical="center"/>
      <protection/>
    </xf>
    <xf numFmtId="208" fontId="6" fillId="0" borderId="35" xfId="56" applyNumberFormat="1" applyFont="1" applyFill="1" applyBorder="1" applyAlignment="1" applyProtection="1">
      <alignment horizontal="center" vertical="center"/>
      <protection/>
    </xf>
    <xf numFmtId="208" fontId="6" fillId="0" borderId="34" xfId="56" applyNumberFormat="1" applyFont="1" applyFill="1" applyBorder="1" applyAlignment="1" applyProtection="1">
      <alignment horizontal="center" vertical="center"/>
      <protection/>
    </xf>
    <xf numFmtId="208" fontId="6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1" fontId="2" fillId="0" borderId="14" xfId="56" applyNumberFormat="1" applyFont="1" applyFill="1" applyBorder="1" applyAlignment="1">
      <alignment horizontal="center" vertical="center" wrapText="1"/>
      <protection/>
    </xf>
    <xf numFmtId="0" fontId="2" fillId="0" borderId="56" xfId="56" applyFont="1" applyFill="1" applyBorder="1" applyAlignment="1">
      <alignment horizontal="center" vertical="center" wrapText="1"/>
      <protection/>
    </xf>
    <xf numFmtId="0" fontId="2" fillId="0" borderId="49" xfId="56" applyFont="1" applyFill="1" applyBorder="1" applyAlignment="1">
      <alignment horizontal="center" vertical="center" wrapText="1"/>
      <protection/>
    </xf>
    <xf numFmtId="0" fontId="2" fillId="0" borderId="50" xfId="56" applyFont="1" applyFill="1" applyBorder="1" applyAlignment="1">
      <alignment horizontal="center" vertical="center" wrapText="1"/>
      <protection/>
    </xf>
    <xf numFmtId="210" fontId="2" fillId="0" borderId="50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57" xfId="56" applyFont="1" applyFill="1" applyBorder="1" applyAlignment="1" applyProtection="1">
      <alignment horizontal="right" vertical="center"/>
      <protection/>
    </xf>
    <xf numFmtId="210" fontId="6" fillId="0" borderId="58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8" fillId="36" borderId="0" xfId="0" applyFont="1" applyFill="1" applyAlignment="1">
      <alignment/>
    </xf>
    <xf numFmtId="0" fontId="38" fillId="36" borderId="0" xfId="0" applyFont="1" applyFill="1" applyBorder="1" applyAlignment="1">
      <alignment/>
    </xf>
    <xf numFmtId="0" fontId="6" fillId="0" borderId="59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208" fontId="6" fillId="0" borderId="51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221" fontId="2" fillId="0" borderId="27" xfId="56" applyNumberFormat="1" applyFont="1" applyFill="1" applyBorder="1" applyAlignment="1" applyProtection="1">
      <alignment horizontal="center" vertical="center"/>
      <protection/>
    </xf>
    <xf numFmtId="0" fontId="7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221" fontId="6" fillId="0" borderId="16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33" xfId="56" applyNumberFormat="1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10" fontId="6" fillId="0" borderId="40" xfId="56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40" xfId="56" applyNumberFormat="1" applyFont="1" applyFill="1" applyBorder="1" applyAlignment="1" applyProtection="1">
      <alignment horizontal="left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" fontId="6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49" fontId="2" fillId="0" borderId="41" xfId="56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6" fillId="0" borderId="31" xfId="56" applyNumberFormat="1" applyFont="1" applyFill="1" applyBorder="1" applyAlignment="1">
      <alignment horizontal="left" vertical="center" wrapText="1"/>
      <protection/>
    </xf>
    <xf numFmtId="49" fontId="2" fillId="0" borderId="31" xfId="56" applyNumberFormat="1" applyFont="1" applyFill="1" applyBorder="1" applyAlignment="1">
      <alignment horizontal="left" vertical="center" wrapText="1"/>
      <protection/>
    </xf>
    <xf numFmtId="49" fontId="2" fillId="0" borderId="32" xfId="56" applyNumberFormat="1" applyFont="1" applyFill="1" applyBorder="1" applyAlignment="1">
      <alignment horizontal="left" vertical="center" wrapText="1"/>
      <protection/>
    </xf>
    <xf numFmtId="210" fontId="6" fillId="0" borderId="34" xfId="56" applyNumberFormat="1" applyFont="1" applyFill="1" applyBorder="1" applyAlignment="1" applyProtection="1">
      <alignment horizontal="right" vertical="center"/>
      <protection/>
    </xf>
    <xf numFmtId="210" fontId="2" fillId="0" borderId="49" xfId="56" applyNumberFormat="1" applyFont="1" applyFill="1" applyBorder="1" applyAlignment="1" applyProtection="1">
      <alignment horizontal="center" vertical="center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1" fontId="2" fillId="0" borderId="26" xfId="56" applyNumberFormat="1" applyFont="1" applyFill="1" applyBorder="1" applyAlignment="1">
      <alignment horizontal="center" vertical="center"/>
      <protection/>
    </xf>
    <xf numFmtId="1" fontId="2" fillId="0" borderId="12" xfId="56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206" fontId="6" fillId="0" borderId="11" xfId="0" applyNumberFormat="1" applyFont="1" applyFill="1" applyBorder="1" applyAlignment="1" applyProtection="1">
      <alignment horizontal="center" vertical="center" wrapText="1"/>
      <protection/>
    </xf>
    <xf numFmtId="206" fontId="6" fillId="0" borderId="38" xfId="0" applyNumberFormat="1" applyFont="1" applyFill="1" applyBorder="1" applyAlignment="1" applyProtection="1">
      <alignment horizontal="center" vertical="center" wrapText="1"/>
      <protection/>
    </xf>
    <xf numFmtId="211" fontId="2" fillId="0" borderId="10" xfId="56" applyNumberFormat="1" applyFont="1" applyFill="1" applyBorder="1" applyAlignment="1" applyProtection="1">
      <alignment horizontal="center" vertical="center"/>
      <protection/>
    </xf>
    <xf numFmtId="208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8" fillId="37" borderId="0" xfId="0" applyFont="1" applyFill="1" applyAlignment="1">
      <alignment/>
    </xf>
    <xf numFmtId="0" fontId="30" fillId="37" borderId="0" xfId="0" applyFont="1" applyFill="1" applyAlignment="1">
      <alignment/>
    </xf>
    <xf numFmtId="0" fontId="30" fillId="37" borderId="10" xfId="0" applyFont="1" applyFill="1" applyBorder="1" applyAlignment="1">
      <alignment/>
    </xf>
    <xf numFmtId="0" fontId="34" fillId="37" borderId="0" xfId="0" applyFont="1" applyFill="1" applyAlignment="1">
      <alignment/>
    </xf>
    <xf numFmtId="208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6" borderId="0" xfId="0" applyNumberFormat="1" applyFont="1" applyFill="1" applyBorder="1" applyAlignment="1">
      <alignment/>
    </xf>
    <xf numFmtId="49" fontId="0" fillId="36" borderId="0" xfId="0" applyNumberFormat="1" applyFont="1" applyFill="1" applyAlignment="1">
      <alignment/>
    </xf>
    <xf numFmtId="49" fontId="0" fillId="36" borderId="10" xfId="0" applyNumberFormat="1" applyFont="1" applyFill="1" applyBorder="1" applyAlignment="1">
      <alignment/>
    </xf>
    <xf numFmtId="0" fontId="34" fillId="34" borderId="0" xfId="0" applyFont="1" applyFill="1" applyAlignment="1">
      <alignment/>
    </xf>
    <xf numFmtId="208" fontId="0" fillId="34" borderId="0" xfId="0" applyNumberFormat="1" applyFont="1" applyFill="1" applyAlignment="1">
      <alignment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28" xfId="56" applyNumberFormat="1" applyFont="1" applyFill="1" applyBorder="1" applyAlignment="1" applyProtection="1">
      <alignment horizontal="center" vertical="center"/>
      <protection/>
    </xf>
    <xf numFmtId="0" fontId="7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208" fontId="0" fillId="33" borderId="0" xfId="0" applyNumberFormat="1" applyFont="1" applyFill="1" applyBorder="1" applyAlignment="1">
      <alignment/>
    </xf>
    <xf numFmtId="0" fontId="30" fillId="38" borderId="0" xfId="0" applyFont="1" applyFill="1" applyAlignment="1">
      <alignment/>
    </xf>
    <xf numFmtId="0" fontId="34" fillId="38" borderId="0" xfId="0" applyFont="1" applyFill="1" applyAlignment="1">
      <alignment/>
    </xf>
    <xf numFmtId="208" fontId="0" fillId="38" borderId="0" xfId="0" applyNumberFormat="1" applyFont="1" applyFill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209" fontId="0" fillId="37" borderId="0" xfId="0" applyNumberFormat="1" applyFont="1" applyFill="1" applyAlignment="1">
      <alignment/>
    </xf>
    <xf numFmtId="208" fontId="34" fillId="37" borderId="0" xfId="0" applyNumberFormat="1" applyFont="1" applyFill="1" applyAlignment="1">
      <alignment/>
    </xf>
    <xf numFmtId="211" fontId="2" fillId="0" borderId="16" xfId="0" applyNumberFormat="1" applyFont="1" applyFill="1" applyBorder="1" applyAlignment="1" applyProtection="1">
      <alignment horizontal="center" vertical="center"/>
      <protection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23" xfId="0" applyNumberFormat="1" applyFont="1" applyFill="1" applyBorder="1" applyAlignment="1" applyProtection="1">
      <alignment horizontal="center" vertical="center"/>
      <protection/>
    </xf>
    <xf numFmtId="208" fontId="36" fillId="0" borderId="0" xfId="0" applyNumberFormat="1" applyFont="1" applyFill="1" applyBorder="1" applyAlignment="1">
      <alignment/>
    </xf>
    <xf numFmtId="208" fontId="40" fillId="0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0" fontId="11" fillId="0" borderId="4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6" fillId="0" borderId="68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 applyProtection="1">
      <alignment vertical="center"/>
      <protection/>
    </xf>
    <xf numFmtId="206" fontId="2" fillId="0" borderId="35" xfId="0" applyNumberFormat="1" applyFont="1" applyFill="1" applyBorder="1" applyAlignment="1" applyProtection="1">
      <alignment vertical="center"/>
      <protection/>
    </xf>
    <xf numFmtId="206" fontId="2" fillId="0" borderId="36" xfId="0" applyNumberFormat="1" applyFont="1" applyFill="1" applyBorder="1" applyAlignment="1" applyProtection="1">
      <alignment vertical="center"/>
      <protection/>
    </xf>
    <xf numFmtId="206" fontId="6" fillId="0" borderId="34" xfId="0" applyNumberFormat="1" applyFont="1" applyFill="1" applyBorder="1" applyAlignment="1" applyProtection="1">
      <alignment vertical="center"/>
      <protection/>
    </xf>
    <xf numFmtId="206" fontId="6" fillId="0" borderId="35" xfId="0" applyNumberFormat="1" applyFont="1" applyFill="1" applyBorder="1" applyAlignment="1" applyProtection="1">
      <alignment vertical="center"/>
      <protection/>
    </xf>
    <xf numFmtId="206" fontId="6" fillId="0" borderId="36" xfId="0" applyNumberFormat="1" applyFont="1" applyFill="1" applyBorder="1" applyAlignment="1" applyProtection="1">
      <alignment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70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208" fontId="6" fillId="0" borderId="26" xfId="0" applyNumberFormat="1" applyFont="1" applyFill="1" applyBorder="1" applyAlignment="1">
      <alignment horizontal="center" vertical="center" wrapText="1"/>
    </xf>
    <xf numFmtId="208" fontId="6" fillId="0" borderId="12" xfId="0" applyNumberFormat="1" applyFont="1" applyFill="1" applyBorder="1" applyAlignment="1">
      <alignment horizontal="center" vertical="center" wrapText="1"/>
    </xf>
    <xf numFmtId="208" fontId="6" fillId="0" borderId="3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71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206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49" fontId="6" fillId="0" borderId="54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>
      <alignment horizontal="center" vertical="center"/>
    </xf>
    <xf numFmtId="208" fontId="6" fillId="0" borderId="34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6" fillId="0" borderId="41" xfId="0" applyFont="1" applyFill="1" applyBorder="1" applyAlignment="1">
      <alignment horizontal="left" vertical="center" wrapText="1"/>
    </xf>
    <xf numFmtId="208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41" xfId="0" applyFont="1" applyFill="1" applyBorder="1" applyAlignment="1">
      <alignment horizontal="right" vertical="center" wrapText="1"/>
    </xf>
    <xf numFmtId="208" fontId="9" fillId="0" borderId="13" xfId="0" applyNumberFormat="1" applyFont="1" applyFill="1" applyBorder="1" applyAlignment="1">
      <alignment/>
    </xf>
    <xf numFmtId="210" fontId="2" fillId="0" borderId="13" xfId="0" applyNumberFormat="1" applyFont="1" applyFill="1" applyBorder="1" applyAlignment="1" applyProtection="1">
      <alignment vertical="center"/>
      <protection/>
    </xf>
    <xf numFmtId="49" fontId="6" fillId="0" borderId="4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 applyProtection="1">
      <alignment vertical="center"/>
      <protection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55" applyNumberFormat="1" applyFont="1" applyFill="1" applyBorder="1" applyAlignment="1" applyProtection="1">
      <alignment horizontal="left" vertical="center"/>
      <protection/>
    </xf>
    <xf numFmtId="49" fontId="6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left" vertical="center" wrapText="1"/>
      <protection/>
    </xf>
    <xf numFmtId="0" fontId="7" fillId="0" borderId="23" xfId="56" applyNumberFormat="1" applyFont="1" applyFill="1" applyBorder="1" applyAlignment="1" applyProtection="1">
      <alignment horizontal="center" vertical="center"/>
      <protection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49" fontId="31" fillId="0" borderId="15" xfId="0" applyNumberFormat="1" applyFont="1" applyFill="1" applyBorder="1" applyAlignment="1" applyProtection="1">
      <alignment horizontal="center" vertical="center" wrapText="1"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33" xfId="56" applyNumberFormat="1" applyFont="1" applyFill="1" applyBorder="1" applyAlignment="1" applyProtection="1">
      <alignment horizontal="left" vertical="center" wrapText="1"/>
      <protection/>
    </xf>
    <xf numFmtId="0" fontId="7" fillId="0" borderId="29" xfId="56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49" fontId="33" fillId="0" borderId="27" xfId="0" applyNumberFormat="1" applyFont="1" applyFill="1" applyBorder="1" applyAlignment="1" applyProtection="1">
      <alignment horizontal="center" vertical="center" wrapText="1"/>
      <protection/>
    </xf>
    <xf numFmtId="49" fontId="33" fillId="0" borderId="28" xfId="0" applyNumberFormat="1" applyFont="1" applyFill="1" applyBorder="1" applyAlignment="1" applyProtection="1">
      <alignment horizontal="center" vertical="center" wrapText="1"/>
      <protection/>
    </xf>
    <xf numFmtId="49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31" xfId="56" applyNumberFormat="1" applyFont="1" applyFill="1" applyBorder="1" applyAlignment="1" applyProtection="1">
      <alignment horizontal="left" vertical="center" wrapText="1"/>
      <protection/>
    </xf>
    <xf numFmtId="0" fontId="7" fillId="0" borderId="14" xfId="56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4" xfId="0" applyNumberFormat="1" applyFont="1" applyFill="1" applyBorder="1" applyAlignment="1" applyProtection="1">
      <alignment horizontal="center" vertical="center" wrapText="1"/>
      <protection/>
    </xf>
    <xf numFmtId="206" fontId="2" fillId="0" borderId="13" xfId="0" applyNumberFormat="1" applyFont="1" applyFill="1" applyBorder="1" applyAlignment="1" applyProtection="1">
      <alignment vertical="center"/>
      <protection/>
    </xf>
    <xf numFmtId="49" fontId="89" fillId="0" borderId="73" xfId="56" applyNumberFormat="1" applyFont="1" applyFill="1" applyBorder="1" applyAlignment="1" applyProtection="1">
      <alignment horizontal="center" vertical="center"/>
      <protection/>
    </xf>
    <xf numFmtId="0" fontId="89" fillId="0" borderId="73" xfId="56" applyNumberFormat="1" applyFont="1" applyFill="1" applyBorder="1" applyAlignment="1" applyProtection="1">
      <alignment horizontal="left" vertical="center" wrapText="1"/>
      <protection/>
    </xf>
    <xf numFmtId="0" fontId="90" fillId="0" borderId="65" xfId="56" applyNumberFormat="1" applyFont="1" applyFill="1" applyBorder="1" applyAlignment="1" applyProtection="1">
      <alignment horizontal="center" vertical="center"/>
      <protection/>
    </xf>
    <xf numFmtId="0" fontId="89" fillId="0" borderId="66" xfId="56" applyNumberFormat="1" applyFont="1" applyFill="1" applyBorder="1" applyAlignment="1" applyProtection="1">
      <alignment horizontal="center" vertical="center"/>
      <protection/>
    </xf>
    <xf numFmtId="0" fontId="90" fillId="0" borderId="67" xfId="56" applyNumberFormat="1" applyFont="1" applyFill="1" applyBorder="1" applyAlignment="1" applyProtection="1">
      <alignment horizontal="center" vertical="center"/>
      <protection/>
    </xf>
    <xf numFmtId="221" fontId="89" fillId="0" borderId="65" xfId="56" applyNumberFormat="1" applyFont="1" applyFill="1" applyBorder="1" applyAlignment="1" applyProtection="1">
      <alignment horizontal="center" vertical="center"/>
      <protection/>
    </xf>
    <xf numFmtId="49" fontId="91" fillId="0" borderId="65" xfId="0" applyNumberFormat="1" applyFont="1" applyFill="1" applyBorder="1" applyAlignment="1" applyProtection="1">
      <alignment horizontal="center" vertical="center" wrapText="1"/>
      <protection/>
    </xf>
    <xf numFmtId="49" fontId="91" fillId="0" borderId="66" xfId="0" applyNumberFormat="1" applyFont="1" applyFill="1" applyBorder="1" applyAlignment="1" applyProtection="1">
      <alignment horizontal="center" vertical="center" wrapText="1"/>
      <protection/>
    </xf>
    <xf numFmtId="49" fontId="91" fillId="0" borderId="67" xfId="0" applyNumberFormat="1" applyFont="1" applyFill="1" applyBorder="1" applyAlignment="1" applyProtection="1">
      <alignment horizontal="center" vertical="center" wrapText="1"/>
      <protection/>
    </xf>
    <xf numFmtId="0" fontId="89" fillId="0" borderId="65" xfId="56" applyFont="1" applyFill="1" applyBorder="1" applyAlignment="1">
      <alignment horizontal="center" vertical="center" wrapText="1"/>
      <protection/>
    </xf>
    <xf numFmtId="0" fontId="89" fillId="0" borderId="66" xfId="56" applyFont="1" applyFill="1" applyBorder="1" applyAlignment="1">
      <alignment horizontal="center" vertical="center" wrapText="1"/>
      <protection/>
    </xf>
    <xf numFmtId="0" fontId="89" fillId="0" borderId="67" xfId="56" applyFont="1" applyFill="1" applyBorder="1" applyAlignment="1">
      <alignment horizontal="center" vertical="center" wrapText="1"/>
      <protection/>
    </xf>
    <xf numFmtId="0" fontId="89" fillId="0" borderId="65" xfId="0" applyNumberFormat="1" applyFont="1" applyFill="1" applyBorder="1" applyAlignment="1">
      <alignment horizontal="center" vertical="center" wrapText="1"/>
    </xf>
    <xf numFmtId="0" fontId="89" fillId="0" borderId="66" xfId="0" applyNumberFormat="1" applyFont="1" applyFill="1" applyBorder="1" applyAlignment="1">
      <alignment horizontal="center" vertical="center" wrapText="1"/>
    </xf>
    <xf numFmtId="0" fontId="89" fillId="0" borderId="67" xfId="0" applyNumberFormat="1" applyFont="1" applyFill="1" applyBorder="1" applyAlignment="1">
      <alignment horizontal="center" vertical="center" wrapText="1"/>
    </xf>
    <xf numFmtId="49" fontId="89" fillId="0" borderId="54" xfId="0" applyNumberFormat="1" applyFont="1" applyFill="1" applyBorder="1" applyAlignment="1" applyProtection="1">
      <alignment horizontal="center" vertical="center" wrapText="1"/>
      <protection/>
    </xf>
    <xf numFmtId="49" fontId="89" fillId="0" borderId="54" xfId="0" applyNumberFormat="1" applyFont="1" applyFill="1" applyBorder="1" applyAlignment="1">
      <alignment vertical="center" wrapText="1"/>
    </xf>
    <xf numFmtId="0" fontId="89" fillId="0" borderId="34" xfId="0" applyNumberFormat="1" applyFont="1" applyFill="1" applyBorder="1" applyAlignment="1">
      <alignment horizontal="center" vertical="center"/>
    </xf>
    <xf numFmtId="49" fontId="89" fillId="0" borderId="35" xfId="0" applyNumberFormat="1" applyFont="1" applyFill="1" applyBorder="1" applyAlignment="1">
      <alignment horizontal="center" vertical="center"/>
    </xf>
    <xf numFmtId="0" fontId="89" fillId="0" borderId="48" xfId="0" applyNumberFormat="1" applyFont="1" applyFill="1" applyBorder="1" applyAlignment="1" applyProtection="1">
      <alignment horizontal="center" vertical="center"/>
      <protection/>
    </xf>
    <xf numFmtId="208" fontId="89" fillId="0" borderId="34" xfId="0" applyNumberFormat="1" applyFont="1" applyFill="1" applyBorder="1" applyAlignment="1" applyProtection="1">
      <alignment horizontal="center" vertical="center"/>
      <protection/>
    </xf>
    <xf numFmtId="208" fontId="89" fillId="0" borderId="35" xfId="0" applyNumberFormat="1" applyFont="1" applyFill="1" applyBorder="1" applyAlignment="1" applyProtection="1">
      <alignment horizontal="center" vertical="center"/>
      <protection/>
    </xf>
    <xf numFmtId="208" fontId="89" fillId="0" borderId="36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>
      <alignment horizontal="center" vertical="center" wrapText="1"/>
    </xf>
    <xf numFmtId="0" fontId="89" fillId="0" borderId="34" xfId="0" applyNumberFormat="1" applyFont="1" applyFill="1" applyBorder="1" applyAlignment="1">
      <alignment horizontal="center" vertical="center" wrapText="1"/>
    </xf>
    <xf numFmtId="0" fontId="89" fillId="0" borderId="36" xfId="0" applyNumberFormat="1" applyFont="1" applyFill="1" applyBorder="1" applyAlignment="1">
      <alignment horizontal="center" vertical="center" wrapText="1"/>
    </xf>
    <xf numFmtId="49" fontId="92" fillId="0" borderId="41" xfId="0" applyNumberFormat="1" applyFont="1" applyFill="1" applyBorder="1" applyAlignment="1" applyProtection="1">
      <alignment horizontal="center" vertical="center" wrapText="1"/>
      <protection/>
    </xf>
    <xf numFmtId="49" fontId="92" fillId="0" borderId="41" xfId="0" applyNumberFormat="1" applyFont="1" applyFill="1" applyBorder="1" applyAlignment="1">
      <alignment horizontal="right" vertical="center" wrapText="1"/>
    </xf>
    <xf numFmtId="0" fontId="89" fillId="0" borderId="13" xfId="0" applyNumberFormat="1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 applyProtection="1">
      <alignment horizontal="center" vertical="center"/>
      <protection/>
    </xf>
    <xf numFmtId="208" fontId="92" fillId="0" borderId="13" xfId="0" applyNumberFormat="1" applyFont="1" applyFill="1" applyBorder="1" applyAlignment="1" applyProtection="1">
      <alignment horizontal="center" vertical="center"/>
      <protection/>
    </xf>
    <xf numFmtId="1" fontId="92" fillId="0" borderId="10" xfId="0" applyNumberFormat="1" applyFont="1" applyFill="1" applyBorder="1" applyAlignment="1">
      <alignment horizontal="center" vertical="center"/>
    </xf>
    <xf numFmtId="206" fontId="92" fillId="0" borderId="10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/>
    </xf>
    <xf numFmtId="1" fontId="92" fillId="0" borderId="14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wrapText="1"/>
    </xf>
    <xf numFmtId="0" fontId="92" fillId="0" borderId="13" xfId="0" applyNumberFormat="1" applyFont="1" applyFill="1" applyBorder="1" applyAlignment="1">
      <alignment horizontal="center" vertical="center" wrapText="1"/>
    </xf>
    <xf numFmtId="0" fontId="89" fillId="0" borderId="13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11" xfId="0" applyNumberFormat="1" applyFont="1" applyFill="1" applyBorder="1" applyAlignment="1">
      <alignment horizontal="center" vertical="center" wrapText="1"/>
    </xf>
    <xf numFmtId="208" fontId="92" fillId="0" borderId="10" xfId="0" applyNumberFormat="1" applyFont="1" applyFill="1" applyBorder="1" applyAlignment="1">
      <alignment horizontal="center" vertical="center" wrapText="1"/>
    </xf>
    <xf numFmtId="0" fontId="89" fillId="0" borderId="14" xfId="0" applyNumberFormat="1" applyFont="1" applyFill="1" applyBorder="1" applyAlignment="1">
      <alignment horizontal="center" vertical="center" wrapText="1"/>
    </xf>
    <xf numFmtId="211" fontId="89" fillId="0" borderId="13" xfId="0" applyNumberFormat="1" applyFont="1" applyFill="1" applyBorder="1" applyAlignment="1" applyProtection="1">
      <alignment horizontal="center" vertical="center"/>
      <protection/>
    </xf>
    <xf numFmtId="208" fontId="92" fillId="0" borderId="14" xfId="0" applyNumberFormat="1" applyFont="1" applyFill="1" applyBorder="1" applyAlignment="1">
      <alignment horizontal="center" vertical="center" wrapText="1"/>
    </xf>
    <xf numFmtId="49" fontId="89" fillId="0" borderId="41" xfId="0" applyNumberFormat="1" applyFont="1" applyFill="1" applyBorder="1" applyAlignment="1">
      <alignment horizontal="center" vertical="center" wrapText="1"/>
    </xf>
    <xf numFmtId="49" fontId="89" fillId="0" borderId="41" xfId="0" applyNumberFormat="1" applyFont="1" applyFill="1" applyBorder="1" applyAlignment="1">
      <alignment vertical="center" wrapText="1"/>
    </xf>
    <xf numFmtId="0" fontId="92" fillId="0" borderId="13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208" fontId="89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>
      <alignment horizontal="center" vertical="center" wrapText="1"/>
    </xf>
    <xf numFmtId="1" fontId="89" fillId="0" borderId="10" xfId="0" applyNumberFormat="1" applyFont="1" applyFill="1" applyBorder="1" applyAlignment="1">
      <alignment horizontal="center" vertical="center" wrapText="1"/>
    </xf>
    <xf numFmtId="1" fontId="89" fillId="0" borderId="10" xfId="0" applyNumberFormat="1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 wrapText="1"/>
    </xf>
    <xf numFmtId="208" fontId="92" fillId="0" borderId="11" xfId="0" applyNumberFormat="1" applyFont="1" applyFill="1" applyBorder="1" applyAlignment="1">
      <alignment horizontal="center" vertical="center" wrapText="1"/>
    </xf>
    <xf numFmtId="208" fontId="92" fillId="0" borderId="13" xfId="0" applyNumberFormat="1" applyFont="1" applyFill="1" applyBorder="1" applyAlignment="1">
      <alignment horizontal="center" vertical="center" wrapText="1"/>
    </xf>
    <xf numFmtId="1" fontId="92" fillId="0" borderId="13" xfId="0" applyNumberFormat="1" applyFont="1" applyFill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horizontal="center" vertical="center" wrapText="1"/>
    </xf>
    <xf numFmtId="1" fontId="92" fillId="0" borderId="11" xfId="0" applyNumberFormat="1" applyFont="1" applyFill="1" applyBorder="1" applyAlignment="1">
      <alignment horizontal="center" vertical="center" wrapText="1"/>
    </xf>
    <xf numFmtId="208" fontId="89" fillId="0" borderId="10" xfId="0" applyNumberFormat="1" applyFont="1" applyFill="1" applyBorder="1" applyAlignment="1" applyProtection="1">
      <alignment horizontal="center" vertical="center"/>
      <protection/>
    </xf>
    <xf numFmtId="208" fontId="89" fillId="0" borderId="14" xfId="0" applyNumberFormat="1" applyFont="1" applyFill="1" applyBorder="1" applyAlignment="1" applyProtection="1">
      <alignment horizontal="center" vertical="center"/>
      <protection/>
    </xf>
    <xf numFmtId="49" fontId="92" fillId="0" borderId="41" xfId="0" applyNumberFormat="1" applyFont="1" applyFill="1" applyBorder="1" applyAlignment="1">
      <alignment horizontal="center" vertical="center" wrapText="1"/>
    </xf>
    <xf numFmtId="49" fontId="89" fillId="0" borderId="13" xfId="0" applyNumberFormat="1" applyFont="1" applyFill="1" applyBorder="1" applyAlignment="1">
      <alignment vertical="center" wrapText="1"/>
    </xf>
    <xf numFmtId="49" fontId="89" fillId="0" borderId="74" xfId="0" applyNumberFormat="1" applyFont="1" applyFill="1" applyBorder="1" applyAlignment="1">
      <alignment horizontal="center" vertical="center" wrapText="1"/>
    </xf>
    <xf numFmtId="49" fontId="89" fillId="0" borderId="41" xfId="56" applyNumberFormat="1" applyFont="1" applyFill="1" applyBorder="1" applyAlignment="1">
      <alignment vertical="center" wrapText="1"/>
      <protection/>
    </xf>
    <xf numFmtId="0" fontId="92" fillId="0" borderId="13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/>
    </xf>
    <xf numFmtId="49" fontId="89" fillId="0" borderId="63" xfId="0" applyNumberFormat="1" applyFont="1" applyFill="1" applyBorder="1" applyAlignment="1" applyProtection="1">
      <alignment horizontal="center" vertical="center"/>
      <protection/>
    </xf>
    <xf numFmtId="49" fontId="89" fillId="0" borderId="63" xfId="56" applyNumberFormat="1" applyFont="1" applyFill="1" applyBorder="1" applyAlignment="1">
      <alignment vertical="center" wrapText="1"/>
      <protection/>
    </xf>
    <xf numFmtId="0" fontId="92" fillId="0" borderId="26" xfId="0" applyFont="1" applyFill="1" applyBorder="1" applyAlignment="1">
      <alignment horizontal="center" vertical="center" wrapText="1"/>
    </xf>
    <xf numFmtId="0" fontId="89" fillId="0" borderId="12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/>
    </xf>
    <xf numFmtId="208" fontId="89" fillId="0" borderId="26" xfId="0" applyNumberFormat="1" applyFont="1" applyFill="1" applyBorder="1" applyAlignment="1" applyProtection="1">
      <alignment horizontal="center" vertical="center"/>
      <protection/>
    </xf>
    <xf numFmtId="0" fontId="89" fillId="0" borderId="12" xfId="0" applyFont="1" applyFill="1" applyBorder="1" applyAlignment="1">
      <alignment horizontal="center" vertical="center" wrapText="1"/>
    </xf>
    <xf numFmtId="1" fontId="89" fillId="0" borderId="12" xfId="0" applyNumberFormat="1" applyFont="1" applyFill="1" applyBorder="1" applyAlignment="1">
      <alignment horizontal="center" vertical="center" wrapText="1"/>
    </xf>
    <xf numFmtId="1" fontId="89" fillId="0" borderId="12" xfId="0" applyNumberFormat="1" applyFont="1" applyFill="1" applyBorder="1" applyAlignment="1">
      <alignment horizontal="center" vertical="center"/>
    </xf>
    <xf numFmtId="0" fontId="89" fillId="0" borderId="30" xfId="0" applyFont="1" applyFill="1" applyBorder="1" applyAlignment="1">
      <alignment horizontal="center" vertical="center" wrapText="1"/>
    </xf>
    <xf numFmtId="208" fontId="92" fillId="0" borderId="12" xfId="0" applyNumberFormat="1" applyFont="1" applyFill="1" applyBorder="1" applyAlignment="1">
      <alignment horizontal="center" vertical="center" wrapText="1"/>
    </xf>
    <xf numFmtId="208" fontId="92" fillId="0" borderId="38" xfId="0" applyNumberFormat="1" applyFont="1" applyFill="1" applyBorder="1" applyAlignment="1">
      <alignment horizontal="center" vertical="center" wrapText="1"/>
    </xf>
    <xf numFmtId="208" fontId="92" fillId="0" borderId="26" xfId="0" applyNumberFormat="1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/>
    </xf>
    <xf numFmtId="0" fontId="93" fillId="0" borderId="30" xfId="0" applyFont="1" applyFill="1" applyBorder="1" applyAlignment="1">
      <alignment/>
    </xf>
    <xf numFmtId="0" fontId="89" fillId="0" borderId="57" xfId="56" applyNumberFormat="1" applyFont="1" applyFill="1" applyBorder="1" applyAlignment="1" applyProtection="1">
      <alignment horizontal="left" vertical="center" wrapText="1"/>
      <protection/>
    </xf>
    <xf numFmtId="0" fontId="92" fillId="0" borderId="75" xfId="0" applyFont="1" applyFill="1" applyBorder="1" applyAlignment="1">
      <alignment horizontal="center" vertical="center" wrapText="1"/>
    </xf>
    <xf numFmtId="0" fontId="89" fillId="0" borderId="58" xfId="0" applyFont="1" applyFill="1" applyBorder="1" applyAlignment="1">
      <alignment horizontal="center" vertical="center"/>
    </xf>
    <xf numFmtId="0" fontId="93" fillId="0" borderId="58" xfId="0" applyFont="1" applyFill="1" applyBorder="1" applyAlignment="1">
      <alignment/>
    </xf>
    <xf numFmtId="0" fontId="93" fillId="0" borderId="76" xfId="0" applyFont="1" applyFill="1" applyBorder="1" applyAlignment="1">
      <alignment/>
    </xf>
    <xf numFmtId="208" fontId="89" fillId="0" borderId="75" xfId="0" applyNumberFormat="1" applyFont="1" applyFill="1" applyBorder="1" applyAlignment="1" applyProtection="1">
      <alignment horizontal="center" vertical="center"/>
      <protection/>
    </xf>
    <xf numFmtId="49" fontId="89" fillId="0" borderId="54" xfId="0" applyNumberFormat="1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48" xfId="0" applyFont="1" applyFill="1" applyBorder="1" applyAlignment="1">
      <alignment horizontal="center" vertical="center" wrapText="1"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Font="1" applyFill="1" applyBorder="1" applyAlignment="1">
      <alignment horizontal="center" vertical="center" wrapText="1"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208" fontId="92" fillId="0" borderId="34" xfId="0" applyNumberFormat="1" applyFont="1" applyFill="1" applyBorder="1" applyAlignment="1">
      <alignment horizontal="center" vertical="center" wrapText="1"/>
    </xf>
    <xf numFmtId="208" fontId="92" fillId="0" borderId="35" xfId="0" applyNumberFormat="1" applyFont="1" applyFill="1" applyBorder="1" applyAlignment="1">
      <alignment horizontal="center" vertical="center" wrapText="1"/>
    </xf>
    <xf numFmtId="208" fontId="92" fillId="0" borderId="48" xfId="0" applyNumberFormat="1" applyFont="1" applyFill="1" applyBorder="1" applyAlignment="1">
      <alignment horizontal="center" vertical="center" wrapText="1"/>
    </xf>
    <xf numFmtId="208" fontId="92" fillId="0" borderId="36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 applyProtection="1">
      <alignment horizontal="center" vertical="center" wrapText="1"/>
      <protection/>
    </xf>
    <xf numFmtId="0" fontId="92" fillId="0" borderId="11" xfId="0" applyNumberFormat="1" applyFont="1" applyFill="1" applyBorder="1" applyAlignment="1" applyProtection="1">
      <alignment horizontal="center" vertical="center" wrapText="1"/>
      <protection/>
    </xf>
    <xf numFmtId="0" fontId="92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3" xfId="0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1" xfId="0" applyNumberFormat="1" applyFont="1" applyFill="1" applyBorder="1" applyAlignment="1" applyProtection="1">
      <alignment horizontal="center" vertical="center" wrapText="1"/>
      <protection/>
    </xf>
    <xf numFmtId="0" fontId="89" fillId="0" borderId="13" xfId="0" applyNumberFormat="1" applyFont="1" applyFill="1" applyBorder="1" applyAlignment="1" applyProtection="1">
      <alignment horizontal="center" vertical="center"/>
      <protection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3" xfId="0" applyFont="1" applyFill="1" applyBorder="1" applyAlignment="1">
      <alignment horizontal="left" vertical="center" wrapText="1"/>
    </xf>
    <xf numFmtId="208" fontId="92" fillId="0" borderId="13" xfId="0" applyNumberFormat="1" applyFont="1" applyFill="1" applyBorder="1" applyAlignment="1">
      <alignment horizontal="left" vertical="center" wrapText="1"/>
    </xf>
    <xf numFmtId="208" fontId="92" fillId="0" borderId="10" xfId="0" applyNumberFormat="1" applyFont="1" applyFill="1" applyBorder="1" applyAlignment="1">
      <alignment horizontal="left" vertical="center" wrapText="1"/>
    </xf>
    <xf numFmtId="208" fontId="92" fillId="0" borderId="11" xfId="0" applyNumberFormat="1" applyFont="1" applyFill="1" applyBorder="1" applyAlignment="1">
      <alignment horizontal="left" vertical="center" wrapText="1"/>
    </xf>
    <xf numFmtId="208" fontId="92" fillId="0" borderId="14" xfId="0" applyNumberFormat="1" applyFont="1" applyFill="1" applyBorder="1" applyAlignment="1">
      <alignment horizontal="left" vertical="center" wrapText="1"/>
    </xf>
    <xf numFmtId="0" fontId="92" fillId="0" borderId="41" xfId="0" applyFont="1" applyFill="1" applyBorder="1" applyAlignment="1">
      <alignment horizontal="right" vertical="center" wrapText="1"/>
    </xf>
    <xf numFmtId="1" fontId="89" fillId="0" borderId="11" xfId="0" applyNumberFormat="1" applyFont="1" applyFill="1" applyBorder="1" applyAlignment="1">
      <alignment horizontal="center" vertical="center" wrapText="1"/>
    </xf>
    <xf numFmtId="208" fontId="94" fillId="0" borderId="13" xfId="0" applyNumberFormat="1" applyFont="1" applyFill="1" applyBorder="1" applyAlignment="1">
      <alignment/>
    </xf>
    <xf numFmtId="49" fontId="89" fillId="0" borderId="63" xfId="0" applyNumberFormat="1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1" fontId="89" fillId="0" borderId="38" xfId="0" applyNumberFormat="1" applyFont="1" applyFill="1" applyBorder="1" applyAlignment="1">
      <alignment horizontal="center" vertical="center" wrapText="1"/>
    </xf>
    <xf numFmtId="1" fontId="92" fillId="0" borderId="38" xfId="0" applyNumberFormat="1" applyFont="1" applyFill="1" applyBorder="1" applyAlignment="1">
      <alignment horizontal="center" vertical="center" wrapText="1"/>
    </xf>
    <xf numFmtId="208" fontId="94" fillId="0" borderId="26" xfId="0" applyNumberFormat="1" applyFont="1" applyFill="1" applyBorder="1" applyAlignment="1">
      <alignment/>
    </xf>
    <xf numFmtId="208" fontId="92" fillId="0" borderId="30" xfId="0" applyNumberFormat="1" applyFont="1" applyFill="1" applyBorder="1" applyAlignment="1">
      <alignment horizontal="center" vertical="center" wrapText="1"/>
    </xf>
    <xf numFmtId="49" fontId="89" fillId="0" borderId="57" xfId="0" applyNumberFormat="1" applyFont="1" applyFill="1" applyBorder="1" applyAlignment="1" applyProtection="1">
      <alignment horizontal="center" vertical="center"/>
      <protection/>
    </xf>
    <xf numFmtId="0" fontId="92" fillId="0" borderId="58" xfId="0" applyFont="1" applyFill="1" applyBorder="1" applyAlignment="1">
      <alignment horizontal="center" vertical="center" wrapText="1"/>
    </xf>
    <xf numFmtId="0" fontId="92" fillId="0" borderId="76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208" fontId="89" fillId="0" borderId="58" xfId="0" applyNumberFormat="1" applyFont="1" applyFill="1" applyBorder="1" applyAlignment="1" applyProtection="1">
      <alignment horizontal="center" vertical="center"/>
      <protection/>
    </xf>
    <xf numFmtId="208" fontId="89" fillId="0" borderId="76" xfId="0" applyNumberFormat="1" applyFont="1" applyFill="1" applyBorder="1" applyAlignment="1" applyProtection="1">
      <alignment horizontal="center" vertical="center"/>
      <protection/>
    </xf>
    <xf numFmtId="208" fontId="92" fillId="0" borderId="59" xfId="0" applyNumberFormat="1" applyFont="1" applyFill="1" applyBorder="1" applyAlignment="1">
      <alignment horizontal="center" vertical="center" wrapText="1"/>
    </xf>
    <xf numFmtId="208" fontId="92" fillId="0" borderId="51" xfId="0" applyNumberFormat="1" applyFont="1" applyFill="1" applyBorder="1" applyAlignment="1">
      <alignment horizontal="center" vertical="center" wrapText="1"/>
    </xf>
    <xf numFmtId="208" fontId="92" fillId="0" borderId="61" xfId="0" applyNumberFormat="1" applyFont="1" applyFill="1" applyBorder="1" applyAlignment="1">
      <alignment horizontal="center" vertical="center" wrapText="1"/>
    </xf>
    <xf numFmtId="208" fontId="92" fillId="0" borderId="75" xfId="0" applyNumberFormat="1" applyFont="1" applyFill="1" applyBorder="1" applyAlignment="1">
      <alignment horizontal="center" vertical="center" wrapText="1"/>
    </xf>
    <xf numFmtId="208" fontId="92" fillId="0" borderId="58" xfId="0" applyNumberFormat="1" applyFont="1" applyFill="1" applyBorder="1" applyAlignment="1">
      <alignment horizontal="center" vertical="center" wrapText="1"/>
    </xf>
    <xf numFmtId="208" fontId="92" fillId="0" borderId="76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49" fontId="89" fillId="0" borderId="41" xfId="0" applyNumberFormat="1" applyFont="1" applyFill="1" applyBorder="1" applyAlignment="1" applyProtection="1">
      <alignment horizontal="center" vertical="center" wrapText="1"/>
      <protection/>
    </xf>
    <xf numFmtId="0" fontId="89" fillId="0" borderId="11" xfId="0" applyFont="1" applyFill="1" applyBorder="1" applyAlignment="1">
      <alignment horizontal="center" vertical="center" wrapText="1"/>
    </xf>
    <xf numFmtId="49" fontId="92" fillId="0" borderId="10" xfId="0" applyNumberFormat="1" applyFont="1" applyFill="1" applyBorder="1" applyAlignment="1">
      <alignment horizontal="center" vertical="center" wrapText="1"/>
    </xf>
    <xf numFmtId="49" fontId="92" fillId="0" borderId="11" xfId="0" applyNumberFormat="1" applyFont="1" applyFill="1" applyBorder="1" applyAlignment="1">
      <alignment horizontal="center" vertical="center" wrapText="1"/>
    </xf>
    <xf numFmtId="208" fontId="92" fillId="0" borderId="27" xfId="0" applyNumberFormat="1" applyFont="1" applyFill="1" applyBorder="1" applyAlignment="1">
      <alignment horizontal="center" vertical="center" wrapText="1"/>
    </xf>
    <xf numFmtId="208" fontId="92" fillId="0" borderId="28" xfId="0" applyNumberFormat="1" applyFont="1" applyFill="1" applyBorder="1" applyAlignment="1">
      <alignment horizontal="center" vertical="center" wrapText="1"/>
    </xf>
    <xf numFmtId="208" fontId="92" fillId="0" borderId="29" xfId="0" applyNumberFormat="1" applyFont="1" applyFill="1" applyBorder="1" applyAlignment="1">
      <alignment horizontal="center" vertical="center" wrapText="1"/>
    </xf>
    <xf numFmtId="208" fontId="92" fillId="0" borderId="39" xfId="0" applyNumberFormat="1" applyFont="1" applyFill="1" applyBorder="1" applyAlignment="1">
      <alignment horizontal="center" vertical="center" wrapText="1"/>
    </xf>
    <xf numFmtId="208" fontId="92" fillId="0" borderId="10" xfId="0" applyNumberFormat="1" applyFont="1" applyFill="1" applyBorder="1" applyAlignment="1" applyProtection="1">
      <alignment horizontal="center" vertical="center"/>
      <protection/>
    </xf>
    <xf numFmtId="49" fontId="92" fillId="0" borderId="12" xfId="0" applyNumberFormat="1" applyFont="1" applyFill="1" applyBorder="1" applyAlignment="1">
      <alignment horizontal="center" vertical="center" wrapText="1"/>
    </xf>
    <xf numFmtId="49" fontId="92" fillId="0" borderId="38" xfId="0" applyNumberFormat="1" applyFont="1" applyFill="1" applyBorder="1" applyAlignment="1">
      <alignment horizontal="center" vertical="center" wrapText="1"/>
    </xf>
    <xf numFmtId="206" fontId="92" fillId="0" borderId="12" xfId="0" applyNumberFormat="1" applyFont="1" applyFill="1" applyBorder="1" applyAlignment="1">
      <alignment horizontal="center" vertical="center" wrapText="1"/>
    </xf>
    <xf numFmtId="1" fontId="92" fillId="0" borderId="30" xfId="0" applyNumberFormat="1" applyFont="1" applyFill="1" applyBorder="1" applyAlignment="1">
      <alignment horizontal="center" vertical="center" wrapText="1"/>
    </xf>
    <xf numFmtId="0" fontId="89" fillId="0" borderId="26" xfId="0" applyNumberFormat="1" applyFont="1" applyFill="1" applyBorder="1" applyAlignment="1">
      <alignment horizontal="center" vertical="center" wrapText="1"/>
    </xf>
    <xf numFmtId="0" fontId="89" fillId="0" borderId="12" xfId="0" applyNumberFormat="1" applyFont="1" applyFill="1" applyBorder="1" applyAlignment="1">
      <alignment horizontal="center" vertical="center" wrapText="1"/>
    </xf>
    <xf numFmtId="0" fontId="89" fillId="0" borderId="30" xfId="0" applyNumberFormat="1" applyFont="1" applyFill="1" applyBorder="1" applyAlignment="1">
      <alignment horizontal="center" vertical="center" wrapText="1"/>
    </xf>
    <xf numFmtId="0" fontId="89" fillId="0" borderId="38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/>
    </xf>
    <xf numFmtId="208" fontId="7" fillId="0" borderId="25" xfId="0" applyNumberFormat="1" applyFont="1" applyFill="1" applyBorder="1" applyAlignment="1" applyProtection="1">
      <alignment horizontal="center" vertical="center"/>
      <protection/>
    </xf>
    <xf numFmtId="208" fontId="6" fillId="0" borderId="10" xfId="0" applyNumberFormat="1" applyFont="1" applyFill="1" applyBorder="1" applyAlignment="1" applyProtection="1">
      <alignment horizontal="center" vertical="center"/>
      <protection/>
    </xf>
    <xf numFmtId="0" fontId="92" fillId="0" borderId="52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89" fillId="0" borderId="25" xfId="0" applyNumberFormat="1" applyFont="1" applyFill="1" applyBorder="1" applyAlignment="1">
      <alignment horizontal="center" vertical="center"/>
    </xf>
    <xf numFmtId="0" fontId="89" fillId="0" borderId="64" xfId="0" applyFont="1" applyFill="1" applyBorder="1" applyAlignment="1">
      <alignment horizontal="center" vertical="center" wrapText="1"/>
    </xf>
    <xf numFmtId="49" fontId="89" fillId="0" borderId="47" xfId="0" applyNumberFormat="1" applyFont="1" applyFill="1" applyBorder="1" applyAlignment="1">
      <alignment vertical="center" wrapText="1"/>
    </xf>
    <xf numFmtId="49" fontId="92" fillId="0" borderId="31" xfId="0" applyNumberFormat="1" applyFont="1" applyFill="1" applyBorder="1" applyAlignment="1">
      <alignment horizontal="right" vertical="center" wrapText="1"/>
    </xf>
    <xf numFmtId="49" fontId="89" fillId="0" borderId="31" xfId="0" applyNumberFormat="1" applyFont="1" applyFill="1" applyBorder="1" applyAlignment="1">
      <alignment vertical="center" wrapText="1"/>
    </xf>
    <xf numFmtId="0" fontId="89" fillId="0" borderId="31" xfId="0" applyFont="1" applyFill="1" applyBorder="1" applyAlignment="1">
      <alignment horizontal="left" vertical="center" wrapText="1"/>
    </xf>
    <xf numFmtId="0" fontId="92" fillId="0" borderId="31" xfId="0" applyFont="1" applyFill="1" applyBorder="1" applyAlignment="1">
      <alignment horizontal="right" vertical="center" wrapText="1"/>
    </xf>
    <xf numFmtId="49" fontId="89" fillId="0" borderId="31" xfId="0" applyNumberFormat="1" applyFont="1" applyFill="1" applyBorder="1" applyAlignment="1">
      <alignment horizontal="left" vertical="center" wrapText="1"/>
    </xf>
    <xf numFmtId="49" fontId="89" fillId="0" borderId="31" xfId="56" applyNumberFormat="1" applyFont="1" applyFill="1" applyBorder="1" applyAlignment="1">
      <alignment vertical="center" wrapText="1"/>
      <protection/>
    </xf>
    <xf numFmtId="49" fontId="89" fillId="0" borderId="32" xfId="56" applyNumberFormat="1" applyFont="1" applyFill="1" applyBorder="1" applyAlignment="1">
      <alignment vertical="center" wrapText="1"/>
      <protection/>
    </xf>
    <xf numFmtId="206" fontId="89" fillId="0" borderId="10" xfId="0" applyNumberFormat="1" applyFont="1" applyFill="1" applyBorder="1" applyAlignment="1">
      <alignment horizontal="center" vertical="center" wrapText="1"/>
    </xf>
    <xf numFmtId="1" fontId="89" fillId="0" borderId="14" xfId="0" applyNumberFormat="1" applyFont="1" applyFill="1" applyBorder="1" applyAlignment="1">
      <alignment horizontal="center" vertical="center" wrapText="1"/>
    </xf>
    <xf numFmtId="0" fontId="89" fillId="36" borderId="13" xfId="0" applyNumberFormat="1" applyFont="1" applyFill="1" applyBorder="1" applyAlignment="1">
      <alignment horizontal="center" vertical="center" wrapText="1"/>
    </xf>
    <xf numFmtId="0" fontId="89" fillId="36" borderId="10" xfId="0" applyNumberFormat="1" applyFont="1" applyFill="1" applyBorder="1" applyAlignment="1">
      <alignment horizontal="center" vertical="center" wrapText="1"/>
    </xf>
    <xf numFmtId="208" fontId="92" fillId="36" borderId="14" xfId="0" applyNumberFormat="1" applyFont="1" applyFill="1" applyBorder="1" applyAlignment="1">
      <alignment horizontal="center" vertical="center" wrapText="1"/>
    </xf>
    <xf numFmtId="208" fontId="92" fillId="36" borderId="13" xfId="0" applyNumberFormat="1" applyFont="1" applyFill="1" applyBorder="1" applyAlignment="1">
      <alignment horizontal="center" vertical="center" wrapText="1"/>
    </xf>
    <xf numFmtId="208" fontId="92" fillId="36" borderId="10" xfId="0" applyNumberFormat="1" applyFont="1" applyFill="1" applyBorder="1" applyAlignment="1">
      <alignment horizontal="center" vertical="center" wrapText="1"/>
    </xf>
    <xf numFmtId="0" fontId="92" fillId="36" borderId="13" xfId="0" applyNumberFormat="1" applyFont="1" applyFill="1" applyBorder="1" applyAlignment="1">
      <alignment horizontal="center" vertical="center" wrapText="1"/>
    </xf>
    <xf numFmtId="208" fontId="2" fillId="36" borderId="77" xfId="0" applyNumberFormat="1" applyFont="1" applyFill="1" applyBorder="1" applyAlignment="1">
      <alignment horizontal="center" vertical="center"/>
    </xf>
    <xf numFmtId="208" fontId="2" fillId="36" borderId="78" xfId="0" applyNumberFormat="1" applyFont="1" applyFill="1" applyBorder="1" applyAlignment="1">
      <alignment horizontal="center" vertical="center"/>
    </xf>
    <xf numFmtId="208" fontId="2" fillId="36" borderId="40" xfId="0" applyNumberFormat="1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82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08" fontId="92" fillId="36" borderId="34" xfId="0" applyNumberFormat="1" applyFont="1" applyFill="1" applyBorder="1" applyAlignment="1">
      <alignment horizontal="center" vertical="center" wrapText="1"/>
    </xf>
    <xf numFmtId="208" fontId="92" fillId="36" borderId="35" xfId="0" applyNumberFormat="1" applyFont="1" applyFill="1" applyBorder="1" applyAlignment="1">
      <alignment horizontal="center" vertical="center" wrapText="1"/>
    </xf>
    <xf numFmtId="208" fontId="92" fillId="36" borderId="36" xfId="0" applyNumberFormat="1" applyFont="1" applyFill="1" applyBorder="1" applyAlignment="1">
      <alignment horizontal="center" vertical="center" wrapText="1"/>
    </xf>
    <xf numFmtId="208" fontId="6" fillId="0" borderId="84" xfId="0" applyNumberFormat="1" applyFont="1" applyFill="1" applyBorder="1" applyAlignment="1" applyProtection="1">
      <alignment horizontal="center" vertical="center" wrapText="1"/>
      <protection/>
    </xf>
    <xf numFmtId="208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9" fillId="0" borderId="36" xfId="0" applyNumberFormat="1" applyFont="1" applyFill="1" applyBorder="1" applyAlignment="1" applyProtection="1">
      <alignment horizontal="center" vertical="center"/>
      <protection/>
    </xf>
    <xf numFmtId="0" fontId="89" fillId="0" borderId="14" xfId="0" applyNumberFormat="1" applyFont="1" applyFill="1" applyBorder="1" applyAlignment="1" applyProtection="1">
      <alignment horizontal="center" vertical="center"/>
      <protection/>
    </xf>
    <xf numFmtId="0" fontId="93" fillId="0" borderId="14" xfId="0" applyFont="1" applyFill="1" applyBorder="1" applyAlignment="1">
      <alignment/>
    </xf>
    <xf numFmtId="0" fontId="93" fillId="0" borderId="75" xfId="0" applyFont="1" applyFill="1" applyBorder="1" applyAlignment="1">
      <alignment/>
    </xf>
    <xf numFmtId="1" fontId="92" fillId="0" borderId="58" xfId="0" applyNumberFormat="1" applyFont="1" applyFill="1" applyBorder="1" applyAlignment="1">
      <alignment horizontal="center" vertical="center" wrapText="1"/>
    </xf>
    <xf numFmtId="1" fontId="92" fillId="0" borderId="76" xfId="0" applyNumberFormat="1" applyFont="1" applyFill="1" applyBorder="1" applyAlignment="1">
      <alignment horizontal="center" vertical="center" wrapText="1"/>
    </xf>
    <xf numFmtId="0" fontId="92" fillId="0" borderId="14" xfId="0" applyNumberFormat="1" applyFont="1" applyFill="1" applyBorder="1" applyAlignment="1">
      <alignment horizontal="center" vertical="center" wrapText="1"/>
    </xf>
    <xf numFmtId="208" fontId="6" fillId="0" borderId="64" xfId="0" applyNumberFormat="1" applyFont="1" applyFill="1" applyBorder="1" applyAlignment="1">
      <alignment horizontal="center" vertical="center" wrapText="1"/>
    </xf>
    <xf numFmtId="208" fontId="2" fillId="0" borderId="77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206" fontId="9" fillId="0" borderId="10" xfId="0" applyNumberFormat="1" applyFont="1" applyFill="1" applyBorder="1" applyAlignment="1">
      <alignment/>
    </xf>
    <xf numFmtId="206" fontId="4" fillId="0" borderId="87" xfId="0" applyNumberFormat="1" applyFont="1" applyFill="1" applyBorder="1" applyAlignment="1" applyProtection="1">
      <alignment horizontal="center" vertical="center"/>
      <protection/>
    </xf>
    <xf numFmtId="206" fontId="4" fillId="0" borderId="88" xfId="0" applyNumberFormat="1" applyFont="1" applyFill="1" applyBorder="1" applyAlignment="1" applyProtection="1">
      <alignment horizontal="center" vertical="center"/>
      <protection/>
    </xf>
    <xf numFmtId="206" fontId="4" fillId="0" borderId="89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/>
      <protection/>
    </xf>
    <xf numFmtId="206" fontId="2" fillId="0" borderId="91" xfId="0" applyNumberFormat="1" applyFont="1" applyFill="1" applyBorder="1" applyAlignment="1" applyProtection="1">
      <alignment horizontal="center" vertical="center"/>
      <protection/>
    </xf>
    <xf numFmtId="206" fontId="2" fillId="0" borderId="92" xfId="0" applyNumberFormat="1" applyFont="1" applyFill="1" applyBorder="1" applyAlignment="1" applyProtection="1">
      <alignment horizontal="center" vertical="center"/>
      <protection/>
    </xf>
    <xf numFmtId="206" fontId="2" fillId="0" borderId="93" xfId="0" applyNumberFormat="1" applyFont="1" applyFill="1" applyBorder="1" applyAlignment="1" applyProtection="1">
      <alignment horizontal="center" vertical="center" wrapText="1"/>
      <protection/>
    </xf>
    <xf numFmtId="0" fontId="0" fillId="0" borderId="94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3" xfId="0" applyFont="1" applyFill="1" applyBorder="1" applyAlignment="1">
      <alignment horizontal="center" vertical="center" textRotation="90" wrapText="1"/>
    </xf>
    <xf numFmtId="21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0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5" xfId="0" applyFont="1" applyFill="1" applyBorder="1" applyAlignment="1">
      <alignment horizontal="center" vertical="center" textRotation="90" wrapText="1"/>
    </xf>
    <xf numFmtId="0" fontId="6" fillId="0" borderId="78" xfId="0" applyNumberFormat="1" applyFont="1" applyFill="1" applyBorder="1" applyAlignment="1">
      <alignment horizontal="right" vertical="center" wrapText="1"/>
    </xf>
    <xf numFmtId="0" fontId="6" fillId="0" borderId="84" xfId="0" applyNumberFormat="1" applyFont="1" applyFill="1" applyBorder="1" applyAlignment="1">
      <alignment horizontal="right" vertical="center" wrapText="1"/>
    </xf>
    <xf numFmtId="210" fontId="2" fillId="0" borderId="97" xfId="0" applyNumberFormat="1" applyFont="1" applyFill="1" applyBorder="1" applyAlignment="1" applyProtection="1">
      <alignment horizontal="center" vertical="center"/>
      <protection/>
    </xf>
    <xf numFmtId="210" fontId="2" fillId="0" borderId="98" xfId="0" applyNumberFormat="1" applyFont="1" applyFill="1" applyBorder="1" applyAlignment="1" applyProtection="1">
      <alignment horizontal="center" vertical="center"/>
      <protection/>
    </xf>
    <xf numFmtId="210" fontId="2" fillId="0" borderId="99" xfId="0" applyNumberFormat="1" applyFont="1" applyFill="1" applyBorder="1" applyAlignment="1" applyProtection="1">
      <alignment horizontal="center" vertical="center"/>
      <protection/>
    </xf>
    <xf numFmtId="210" fontId="2" fillId="0" borderId="100" xfId="0" applyNumberFormat="1" applyFont="1" applyFill="1" applyBorder="1" applyAlignment="1" applyProtection="1">
      <alignment horizontal="center" vertical="center"/>
      <protection/>
    </xf>
    <xf numFmtId="210" fontId="2" fillId="0" borderId="101" xfId="0" applyNumberFormat="1" applyFont="1" applyFill="1" applyBorder="1" applyAlignment="1" applyProtection="1">
      <alignment horizontal="center" vertical="center"/>
      <protection/>
    </xf>
    <xf numFmtId="206" fontId="2" fillId="0" borderId="93" xfId="0" applyNumberFormat="1" applyFont="1" applyFill="1" applyBorder="1" applyAlignment="1" applyProtection="1">
      <alignment horizontal="center" vertical="center"/>
      <protection/>
    </xf>
    <xf numFmtId="206" fontId="2" fillId="0" borderId="94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10" fontId="2" fillId="0" borderId="97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06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07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48" xfId="0" applyNumberFormat="1" applyFont="1" applyFill="1" applyBorder="1" applyAlignment="1" applyProtection="1">
      <alignment horizontal="center" vertical="center" wrapText="1"/>
      <protection/>
    </xf>
    <xf numFmtId="210" fontId="2" fillId="0" borderId="68" xfId="0" applyNumberFormat="1" applyFont="1" applyFill="1" applyBorder="1" applyAlignment="1" applyProtection="1">
      <alignment horizontal="center" vertical="center" wrapText="1"/>
      <protection/>
    </xf>
    <xf numFmtId="210" fontId="2" fillId="0" borderId="52" xfId="0" applyNumberFormat="1" applyFont="1" applyFill="1" applyBorder="1" applyAlignment="1" applyProtection="1">
      <alignment horizontal="center" vertical="center" wrapText="1"/>
      <protection/>
    </xf>
    <xf numFmtId="206" fontId="2" fillId="0" borderId="9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08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78" xfId="0" applyNumberFormat="1" applyFont="1" applyFill="1" applyBorder="1" applyAlignment="1" applyProtection="1">
      <alignment horizontal="center" vertical="center" wrapText="1"/>
      <protection/>
    </xf>
    <xf numFmtId="49" fontId="4" fillId="0" borderId="72" xfId="0" applyNumberFormat="1" applyFont="1" applyFill="1" applyBorder="1" applyAlignment="1" applyProtection="1">
      <alignment horizontal="center" vertical="center" wrapText="1"/>
      <protection/>
    </xf>
    <xf numFmtId="49" fontId="4" fillId="0" borderId="84" xfId="0" applyNumberFormat="1" applyFont="1" applyFill="1" applyBorder="1" applyAlignment="1" applyProtection="1">
      <alignment horizontal="center" vertical="center" wrapText="1"/>
      <protection/>
    </xf>
    <xf numFmtId="49" fontId="6" fillId="0" borderId="109" xfId="0" applyNumberFormat="1" applyFont="1" applyFill="1" applyBorder="1" applyAlignment="1" applyProtection="1">
      <alignment horizontal="center" vertical="center"/>
      <protection/>
    </xf>
    <xf numFmtId="49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49" fontId="10" fillId="0" borderId="54" xfId="53" applyNumberFormat="1" applyFont="1" applyBorder="1" applyAlignment="1" applyProtection="1">
      <alignment horizontal="left" vertical="center" wrapText="1"/>
      <protection locked="0"/>
    </xf>
    <xf numFmtId="0" fontId="14" fillId="0" borderId="68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49" fontId="10" fillId="0" borderId="112" xfId="0" applyNumberFormat="1" applyFont="1" applyBorder="1" applyAlignment="1">
      <alignment horizontal="center" wrapText="1"/>
    </xf>
    <xf numFmtId="0" fontId="14" fillId="0" borderId="113" xfId="0" applyFont="1" applyBorder="1" applyAlignment="1">
      <alignment horizontal="center" wrapText="1"/>
    </xf>
    <xf numFmtId="0" fontId="14" fillId="0" borderId="114" xfId="0" applyFont="1" applyBorder="1" applyAlignment="1">
      <alignment horizontal="center" wrapText="1"/>
    </xf>
    <xf numFmtId="0" fontId="3" fillId="0" borderId="115" xfId="0" applyFont="1" applyBorder="1" applyAlignment="1">
      <alignment horizontal="center" wrapText="1"/>
    </xf>
    <xf numFmtId="0" fontId="15" fillId="0" borderId="116" xfId="0" applyFont="1" applyBorder="1" applyAlignment="1">
      <alignment horizontal="center" wrapText="1"/>
    </xf>
    <xf numFmtId="0" fontId="15" fillId="0" borderId="117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120" xfId="0" applyFont="1" applyBorder="1" applyAlignment="1">
      <alignment vertical="center" wrapText="1"/>
    </xf>
    <xf numFmtId="0" fontId="14" fillId="0" borderId="56" xfId="0" applyFont="1" applyBorder="1" applyAlignment="1">
      <alignment wrapText="1"/>
    </xf>
    <xf numFmtId="0" fontId="14" fillId="0" borderId="12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45" xfId="0" applyBorder="1" applyAlignment="1">
      <alignment wrapText="1"/>
    </xf>
    <xf numFmtId="49" fontId="10" fillId="0" borderId="74" xfId="53" applyNumberFormat="1" applyFont="1" applyBorder="1" applyAlignment="1" applyProtection="1">
      <alignment horizontal="left" vertical="top" wrapText="1"/>
      <protection locked="0"/>
    </xf>
    <xf numFmtId="0" fontId="14" fillId="0" borderId="56" xfId="0" applyFont="1" applyBorder="1" applyAlignment="1">
      <alignment horizontal="left" wrapText="1"/>
    </xf>
    <xf numFmtId="0" fontId="14" fillId="0" borderId="121" xfId="0" applyFont="1" applyBorder="1" applyAlignment="1">
      <alignment horizontal="left" wrapText="1"/>
    </xf>
    <xf numFmtId="0" fontId="0" fillId="0" borderId="122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3" fillId="0" borderId="123" xfId="0" applyFont="1" applyBorder="1" applyAlignment="1">
      <alignment horizontal="center" wrapText="1"/>
    </xf>
    <xf numFmtId="0" fontId="15" fillId="0" borderId="94" xfId="0" applyFont="1" applyBorder="1" applyAlignment="1">
      <alignment horizontal="center" wrapText="1"/>
    </xf>
    <xf numFmtId="0" fontId="15" fillId="0" borderId="124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125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10" fillId="0" borderId="13" xfId="53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3" fillId="0" borderId="96" xfId="0" applyNumberFormat="1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106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125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10" fillId="0" borderId="12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3" fillId="0" borderId="127" xfId="0" applyFont="1" applyBorder="1" applyAlignment="1">
      <alignment horizontal="left" wrapText="1"/>
    </xf>
    <xf numFmtId="0" fontId="15" fillId="0" borderId="128" xfId="0" applyFont="1" applyBorder="1" applyAlignment="1">
      <alignment horizontal="left" wrapText="1"/>
    </xf>
    <xf numFmtId="0" fontId="10" fillId="0" borderId="38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4" fillId="0" borderId="129" xfId="0" applyFont="1" applyBorder="1" applyAlignment="1">
      <alignment horizontal="center" wrapText="1"/>
    </xf>
    <xf numFmtId="0" fontId="23" fillId="0" borderId="15" xfId="53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wrapText="1"/>
    </xf>
    <xf numFmtId="0" fontId="10" fillId="0" borderId="123" xfId="0" applyFont="1" applyBorder="1" applyAlignment="1">
      <alignment horizontal="center" wrapText="1"/>
    </xf>
    <xf numFmtId="0" fontId="14" fillId="0" borderId="94" xfId="0" applyFont="1" applyBorder="1" applyAlignment="1">
      <alignment horizontal="center" wrapText="1"/>
    </xf>
    <xf numFmtId="0" fontId="14" fillId="0" borderId="13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36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2" fillId="36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3" fillId="0" borderId="131" xfId="0" applyFont="1" applyBorder="1" applyAlignment="1">
      <alignment horizontal="left" wrapText="1"/>
    </xf>
    <xf numFmtId="0" fontId="15" fillId="0" borderId="130" xfId="0" applyFont="1" applyBorder="1" applyAlignment="1">
      <alignment horizontal="left" wrapText="1"/>
    </xf>
    <xf numFmtId="0" fontId="13" fillId="0" borderId="132" xfId="53" applyFont="1" applyBorder="1" applyAlignment="1">
      <alignment horizontal="center" vertical="center" wrapText="1"/>
      <protection/>
    </xf>
    <xf numFmtId="0" fontId="14" fillId="0" borderId="97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3" fillId="0" borderId="48" xfId="54" applyFont="1" applyBorder="1" applyAlignment="1">
      <alignment horizontal="center" vertical="center" wrapText="1"/>
      <protection/>
    </xf>
    <xf numFmtId="0" fontId="10" fillId="0" borderId="68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10" fillId="0" borderId="115" xfId="0" applyFont="1" applyBorder="1" applyAlignment="1">
      <alignment horizontal="center" wrapText="1"/>
    </xf>
    <xf numFmtId="0" fontId="14" fillId="0" borderId="116" xfId="0" applyFont="1" applyBorder="1" applyAlignment="1">
      <alignment horizontal="center" wrapText="1"/>
    </xf>
    <xf numFmtId="0" fontId="14" fillId="0" borderId="128" xfId="0" applyFont="1" applyBorder="1" applyAlignment="1">
      <alignment horizontal="center" wrapText="1"/>
    </xf>
    <xf numFmtId="0" fontId="3" fillId="0" borderId="133" xfId="0" applyFont="1" applyBorder="1" applyAlignment="1">
      <alignment horizontal="left" wrapText="1"/>
    </xf>
    <xf numFmtId="0" fontId="15" fillId="0" borderId="114" xfId="0" applyFont="1" applyBorder="1" applyAlignment="1">
      <alignment horizontal="left" wrapText="1"/>
    </xf>
    <xf numFmtId="0" fontId="14" fillId="0" borderId="64" xfId="0" applyFont="1" applyBorder="1" applyAlignment="1">
      <alignment horizontal="center" wrapText="1"/>
    </xf>
    <xf numFmtId="0" fontId="10" fillId="0" borderId="134" xfId="0" applyFont="1" applyBorder="1" applyAlignment="1">
      <alignment horizontal="center" wrapText="1"/>
    </xf>
    <xf numFmtId="0" fontId="14" fillId="0" borderId="135" xfId="0" applyFont="1" applyBorder="1" applyAlignment="1">
      <alignment horizontal="center" wrapText="1"/>
    </xf>
    <xf numFmtId="0" fontId="14" fillId="0" borderId="136" xfId="0" applyFont="1" applyBorder="1" applyAlignment="1">
      <alignment horizontal="center" wrapText="1"/>
    </xf>
    <xf numFmtId="0" fontId="15" fillId="0" borderId="1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97" xfId="0" applyFont="1" applyBorder="1" applyAlignment="1">
      <alignment wrapText="1"/>
    </xf>
    <xf numFmtId="0" fontId="14" fillId="0" borderId="106" xfId="0" applyFont="1" applyBorder="1" applyAlignment="1">
      <alignment wrapText="1"/>
    </xf>
    <xf numFmtId="0" fontId="14" fillId="0" borderId="12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07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14" fillId="0" borderId="100" xfId="0" applyFont="1" applyBorder="1" applyAlignment="1">
      <alignment wrapText="1"/>
    </xf>
    <xf numFmtId="0" fontId="14" fillId="0" borderId="62" xfId="0" applyFont="1" applyBorder="1" applyAlignment="1">
      <alignment wrapText="1"/>
    </xf>
    <xf numFmtId="0" fontId="10" fillId="0" borderId="112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3" fillId="0" borderId="112" xfId="0" applyFont="1" applyBorder="1" applyAlignment="1">
      <alignment horizontal="center" wrapText="1"/>
    </xf>
    <xf numFmtId="0" fontId="19" fillId="0" borderId="113" xfId="0" applyFont="1" applyBorder="1" applyAlignment="1">
      <alignment horizontal="center" wrapText="1"/>
    </xf>
    <xf numFmtId="0" fontId="19" fillId="0" borderId="1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2" xfId="0" applyFont="1" applyBorder="1" applyAlignment="1">
      <alignment horizontal="center" wrapText="1"/>
    </xf>
    <xf numFmtId="0" fontId="15" fillId="0" borderId="113" xfId="0" applyFont="1" applyBorder="1" applyAlignment="1">
      <alignment horizontal="center" wrapText="1"/>
    </xf>
    <xf numFmtId="0" fontId="15" fillId="0" borderId="1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7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100" xfId="0" applyFont="1" applyBorder="1" applyAlignment="1">
      <alignment horizontal="center" wrapText="1"/>
    </xf>
    <xf numFmtId="0" fontId="2" fillId="0" borderId="73" xfId="0" applyFont="1" applyBorder="1" applyAlignment="1">
      <alignment horizontal="center" vertical="center" textRotation="91"/>
    </xf>
    <xf numFmtId="0" fontId="2" fillId="0" borderId="60" xfId="0" applyFont="1" applyBorder="1" applyAlignment="1">
      <alignment horizontal="center" vertical="center" textRotation="91"/>
    </xf>
    <xf numFmtId="0" fontId="13" fillId="0" borderId="52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64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0" fillId="0" borderId="4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4" fillId="0" borderId="98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68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98" xfId="0" applyFont="1" applyBorder="1" applyAlignment="1">
      <alignment vertical="center" wrapText="1"/>
    </xf>
    <xf numFmtId="0" fontId="14" fillId="0" borderId="10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6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3" fillId="0" borderId="71" xfId="0" applyNumberFormat="1" applyFont="1" applyBorder="1" applyAlignment="1">
      <alignment horizontal="center" wrapText="1"/>
    </xf>
    <xf numFmtId="0" fontId="15" fillId="0" borderId="7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3" fillId="0" borderId="38" xfId="53" applyFont="1" applyBorder="1" applyAlignment="1">
      <alignment horizontal="center" vertical="center" wrapText="1"/>
      <protection/>
    </xf>
    <xf numFmtId="0" fontId="23" fillId="0" borderId="70" xfId="0" applyFont="1" applyBorder="1" applyAlignment="1">
      <alignment wrapText="1"/>
    </xf>
    <xf numFmtId="0" fontId="23" fillId="0" borderId="64" xfId="0" applyFont="1" applyBorder="1" applyAlignment="1">
      <alignment wrapText="1"/>
    </xf>
    <xf numFmtId="49" fontId="13" fillId="0" borderId="96" xfId="53" applyNumberFormat="1" applyFont="1" applyBorder="1" applyAlignment="1">
      <alignment horizontal="center" vertical="center" wrapText="1"/>
      <protection/>
    </xf>
    <xf numFmtId="0" fontId="14" fillId="0" borderId="97" xfId="0" applyFont="1" applyBorder="1" applyAlignment="1">
      <alignment vertical="center" wrapText="1"/>
    </xf>
    <xf numFmtId="0" fontId="14" fillId="0" borderId="106" xfId="0" applyFont="1" applyBorder="1" applyAlignment="1">
      <alignment vertical="center" wrapText="1"/>
    </xf>
    <xf numFmtId="0" fontId="14" fillId="0" borderId="99" xfId="0" applyFont="1" applyBorder="1" applyAlignment="1">
      <alignment vertical="center" wrapText="1"/>
    </xf>
    <xf numFmtId="0" fontId="14" fillId="0" borderId="100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6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7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96" xfId="53" applyFont="1" applyBorder="1" applyAlignment="1">
      <alignment horizontal="center" vertical="center" wrapText="1"/>
      <protection/>
    </xf>
    <xf numFmtId="0" fontId="14" fillId="0" borderId="126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4" fillId="0" borderId="132" xfId="53" applyFont="1" applyBorder="1" applyAlignment="1">
      <alignment horizontal="center" vertical="center" wrapText="1"/>
      <protection/>
    </xf>
    <xf numFmtId="0" fontId="15" fillId="0" borderId="97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21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7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0" fontId="2" fillId="0" borderId="138" xfId="0" applyFont="1" applyFill="1" applyBorder="1" applyAlignment="1" applyProtection="1">
      <alignment horizontal="right" vertical="center"/>
      <protection/>
    </xf>
    <xf numFmtId="206" fontId="6" fillId="0" borderId="10" xfId="0" applyNumberFormat="1" applyFont="1" applyFill="1" applyBorder="1" applyAlignment="1" applyProtection="1">
      <alignment horizontal="right" vertical="center"/>
      <protection/>
    </xf>
    <xf numFmtId="206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2" fontId="2" fillId="0" borderId="78" xfId="0" applyNumberFormat="1" applyFont="1" applyFill="1" applyBorder="1" applyAlignment="1">
      <alignment horizontal="center" wrapText="1"/>
    </xf>
    <xf numFmtId="2" fontId="2" fillId="0" borderId="72" xfId="0" applyNumberFormat="1" applyFont="1" applyFill="1" applyBorder="1" applyAlignment="1">
      <alignment horizontal="center" wrapText="1"/>
    </xf>
    <xf numFmtId="2" fontId="2" fillId="0" borderId="84" xfId="0" applyNumberFormat="1" applyFont="1" applyFill="1" applyBorder="1" applyAlignment="1">
      <alignment horizontal="center" wrapText="1"/>
    </xf>
    <xf numFmtId="0" fontId="2" fillId="0" borderId="139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208" fontId="2" fillId="0" borderId="78" xfId="0" applyNumberFormat="1" applyFont="1" applyFill="1" applyBorder="1" applyAlignment="1" applyProtection="1">
      <alignment horizontal="center" vertical="center" wrapText="1"/>
      <protection/>
    </xf>
    <xf numFmtId="208" fontId="2" fillId="0" borderId="72" xfId="0" applyNumberFormat="1" applyFont="1" applyFill="1" applyBorder="1" applyAlignment="1" applyProtection="1">
      <alignment horizontal="center" vertical="center" wrapText="1"/>
      <protection/>
    </xf>
    <xf numFmtId="208" fontId="2" fillId="0" borderId="84" xfId="0" applyNumberFormat="1" applyFont="1" applyFill="1" applyBorder="1" applyAlignment="1" applyProtection="1">
      <alignment horizontal="center" vertical="center" wrapText="1"/>
      <protection/>
    </xf>
    <xf numFmtId="0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78" xfId="0" applyNumberFormat="1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84" xfId="0" applyFont="1" applyFill="1" applyBorder="1" applyAlignment="1">
      <alignment horizontal="center" wrapText="1"/>
    </xf>
    <xf numFmtId="2" fontId="2" fillId="0" borderId="78" xfId="0" applyNumberFormat="1" applyFont="1" applyFill="1" applyBorder="1" applyAlignment="1" applyProtection="1">
      <alignment horizontal="center" vertical="center" wrapText="1"/>
      <protection/>
    </xf>
    <xf numFmtId="2" fontId="2" fillId="0" borderId="72" xfId="0" applyNumberFormat="1" applyFont="1" applyFill="1" applyBorder="1" applyAlignment="1" applyProtection="1">
      <alignment horizontal="center" vertical="center" wrapText="1"/>
      <protection/>
    </xf>
    <xf numFmtId="2" fontId="2" fillId="0" borderId="84" xfId="0" applyNumberFormat="1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36" fillId="0" borderId="69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206" fontId="2" fillId="0" borderId="14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78" xfId="0" applyNumberFormat="1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right" vertical="center"/>
      <protection/>
    </xf>
    <xf numFmtId="49" fontId="4" fillId="0" borderId="78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207" fontId="4" fillId="0" borderId="87" xfId="0" applyNumberFormat="1" applyFont="1" applyFill="1" applyBorder="1" applyAlignment="1" applyProtection="1">
      <alignment horizontal="center" vertical="center"/>
      <protection/>
    </xf>
    <xf numFmtId="207" fontId="4" fillId="0" borderId="88" xfId="0" applyNumberFormat="1" applyFont="1" applyFill="1" applyBorder="1" applyAlignment="1" applyProtection="1">
      <alignment horizontal="center" vertical="center"/>
      <protection/>
    </xf>
    <xf numFmtId="207" fontId="4" fillId="0" borderId="89" xfId="0" applyNumberFormat="1" applyFont="1" applyFill="1" applyBorder="1" applyAlignment="1" applyProtection="1">
      <alignment horizontal="center" vertical="center"/>
      <protection/>
    </xf>
    <xf numFmtId="0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6" fillId="0" borderId="78" xfId="55" applyFont="1" applyFill="1" applyBorder="1" applyAlignment="1">
      <alignment horizontal="center" vertical="center" wrapText="1"/>
      <protection/>
    </xf>
    <xf numFmtId="0" fontId="6" fillId="0" borderId="72" xfId="55" applyFont="1" applyFill="1" applyBorder="1" applyAlignment="1">
      <alignment horizontal="center" vertical="center" wrapText="1"/>
      <protection/>
    </xf>
    <xf numFmtId="0" fontId="6" fillId="0" borderId="100" xfId="55" applyFont="1" applyFill="1" applyBorder="1" applyAlignment="1">
      <alignment horizontal="center" vertical="center" wrapText="1"/>
      <protection/>
    </xf>
    <xf numFmtId="0" fontId="6" fillId="0" borderId="101" xfId="55" applyFont="1" applyFill="1" applyBorder="1" applyAlignment="1">
      <alignment horizontal="center" vertical="center" wrapText="1"/>
      <protection/>
    </xf>
    <xf numFmtId="49" fontId="6" fillId="0" borderId="78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84" xfId="0" applyNumberFormat="1" applyFont="1" applyFill="1" applyBorder="1" applyAlignment="1" applyProtection="1">
      <alignment horizontal="center" vertical="center"/>
      <protection/>
    </xf>
    <xf numFmtId="210" fontId="6" fillId="0" borderId="122" xfId="0" applyNumberFormat="1" applyFont="1" applyFill="1" applyBorder="1" applyAlignment="1" applyProtection="1">
      <alignment horizontal="center" vertical="center"/>
      <protection/>
    </xf>
    <xf numFmtId="210" fontId="6" fillId="0" borderId="69" xfId="0" applyNumberFormat="1" applyFont="1" applyFill="1" applyBorder="1" applyAlignment="1" applyProtection="1">
      <alignment horizontal="center" vertical="center"/>
      <protection/>
    </xf>
    <xf numFmtId="210" fontId="6" fillId="0" borderId="119" xfId="0" applyNumberFormat="1" applyFont="1" applyFill="1" applyBorder="1" applyAlignment="1" applyProtection="1">
      <alignment horizontal="center" vertical="center"/>
      <protection/>
    </xf>
    <xf numFmtId="206" fontId="2" fillId="0" borderId="1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2" xfId="0" applyFont="1" applyFill="1" applyBorder="1" applyAlignment="1">
      <alignment horizontal="center" vertical="center" textRotation="90" wrapText="1"/>
    </xf>
    <xf numFmtId="0" fontId="2" fillId="0" borderId="73" xfId="0" applyNumberFormat="1" applyFont="1" applyFill="1" applyBorder="1" applyAlignment="1" applyProtection="1">
      <alignment horizontal="center" vertical="center" textRotation="90"/>
      <protection/>
    </xf>
    <xf numFmtId="0" fontId="2" fillId="0" borderId="57" xfId="0" applyNumberFormat="1" applyFont="1" applyFill="1" applyBorder="1" applyAlignment="1" applyProtection="1">
      <alignment horizontal="center" vertical="center" textRotation="90"/>
      <protection/>
    </xf>
    <xf numFmtId="206" fontId="2" fillId="0" borderId="73" xfId="0" applyNumberFormat="1" applyFont="1" applyFill="1" applyBorder="1" applyAlignment="1" applyProtection="1">
      <alignment horizontal="center" vertical="center" wrapText="1"/>
      <protection/>
    </xf>
    <xf numFmtId="206" fontId="2" fillId="0" borderId="57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98" xfId="0" applyNumberFormat="1" applyFont="1" applyFill="1" applyBorder="1" applyAlignment="1" applyProtection="1">
      <alignment horizontal="center" vertical="center" wrapText="1"/>
      <protection/>
    </xf>
    <xf numFmtId="210" fontId="2" fillId="0" borderId="126" xfId="0" applyNumberFormat="1" applyFont="1" applyFill="1" applyBorder="1" applyAlignment="1" applyProtection="1">
      <alignment horizontal="center" vertical="center" wrapText="1"/>
      <protection/>
    </xf>
    <xf numFmtId="210" fontId="2" fillId="0" borderId="83" xfId="0" applyNumberFormat="1" applyFont="1" applyFill="1" applyBorder="1" applyAlignment="1" applyProtection="1">
      <alignment horizontal="center" vertical="center" wrapText="1"/>
      <protection/>
    </xf>
    <xf numFmtId="21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2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124" xfId="0" applyFont="1" applyFill="1" applyBorder="1" applyAlignment="1">
      <alignment horizontal="center" vertical="center" wrapText="1"/>
    </xf>
    <xf numFmtId="49" fontId="4" fillId="0" borderId="78" xfId="55" applyNumberFormat="1" applyFont="1" applyFill="1" applyBorder="1" applyAlignment="1" applyProtection="1">
      <alignment horizontal="center" vertical="center"/>
      <protection/>
    </xf>
    <xf numFmtId="49" fontId="6" fillId="0" borderId="72" xfId="55" applyNumberFormat="1" applyFont="1" applyFill="1" applyBorder="1" applyAlignment="1" applyProtection="1">
      <alignment horizontal="center" vertical="center"/>
      <protection/>
    </xf>
    <xf numFmtId="49" fontId="6" fillId="0" borderId="97" xfId="55" applyNumberFormat="1" applyFont="1" applyFill="1" applyBorder="1" applyAlignment="1" applyProtection="1">
      <alignment horizontal="center" vertical="center"/>
      <protection/>
    </xf>
    <xf numFmtId="49" fontId="6" fillId="0" borderId="98" xfId="55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>
      <alignment horizontal="right" vertical="center" wrapText="1"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35" fillId="0" borderId="72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6" fillId="0" borderId="99" xfId="0" applyNumberFormat="1" applyFont="1" applyFill="1" applyBorder="1" applyAlignment="1">
      <alignment horizontal="right" vertical="center" wrapText="1"/>
    </xf>
    <xf numFmtId="0" fontId="6" fillId="0" borderId="101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75" zoomScaleNormal="75" zoomScalePageLayoutView="0" workbookViewId="0" topLeftCell="A5">
      <selection activeCell="P14" sqref="P14:AX14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6.00390625" style="0" customWidth="1"/>
    <col min="15" max="15" width="5.375" style="0" customWidth="1"/>
    <col min="16" max="16" width="5.12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994"/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5" t="s">
        <v>58</v>
      </c>
      <c r="Q2" s="995"/>
      <c r="R2" s="995"/>
      <c r="S2" s="995"/>
      <c r="T2" s="995"/>
      <c r="U2" s="995"/>
      <c r="V2" s="995"/>
      <c r="W2" s="995"/>
      <c r="X2" s="995"/>
      <c r="Y2" s="995"/>
      <c r="Z2" s="995"/>
      <c r="AA2" s="995"/>
      <c r="AB2" s="995"/>
      <c r="AC2" s="995"/>
      <c r="AD2" s="995"/>
      <c r="AE2" s="995"/>
      <c r="AF2" s="995"/>
      <c r="AG2" s="995"/>
      <c r="AH2" s="995"/>
      <c r="AI2" s="995"/>
      <c r="AJ2" s="995"/>
      <c r="AK2" s="995"/>
      <c r="AL2" s="995"/>
      <c r="AM2" s="995"/>
      <c r="AN2" s="995"/>
      <c r="AO2" s="1002"/>
      <c r="AP2" s="1002"/>
      <c r="AQ2" s="1002"/>
      <c r="AR2" s="1002"/>
      <c r="AS2" s="1002"/>
      <c r="AT2" s="1002"/>
      <c r="AU2" s="1002"/>
      <c r="AV2" s="1002"/>
      <c r="AW2" s="1002"/>
      <c r="AX2" s="1002"/>
      <c r="AY2" s="1002"/>
      <c r="AZ2" s="1002"/>
      <c r="BA2" s="1002"/>
    </row>
    <row r="3" spans="1:53" ht="26.25">
      <c r="A3" s="992" t="s">
        <v>141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</row>
    <row r="4" spans="1:53" ht="30.75">
      <c r="A4" s="992" t="s">
        <v>142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3" t="s">
        <v>1</v>
      </c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</row>
    <row r="5" spans="1:53" ht="26.25">
      <c r="A5" s="1004" t="s">
        <v>393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1005" t="s">
        <v>140</v>
      </c>
      <c r="AO5" s="1006"/>
      <c r="AP5" s="1006"/>
      <c r="AQ5" s="1006"/>
      <c r="AR5" s="1006"/>
      <c r="AS5" s="1006"/>
      <c r="AT5" s="1006"/>
      <c r="AU5" s="1006"/>
      <c r="AV5" s="1006"/>
      <c r="AW5" s="1006"/>
      <c r="AX5" s="1006"/>
      <c r="AY5" s="1006"/>
      <c r="AZ5" s="1006"/>
      <c r="BA5" s="1006"/>
    </row>
    <row r="6" spans="1:53" ht="26.25">
      <c r="A6" s="1007" t="s">
        <v>394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1006"/>
      <c r="AO6" s="1006"/>
      <c r="AP6" s="1006"/>
      <c r="AQ6" s="1006"/>
      <c r="AR6" s="1006"/>
      <c r="AS6" s="1006"/>
      <c r="AT6" s="1006"/>
      <c r="AU6" s="1006"/>
      <c r="AV6" s="1006"/>
      <c r="AW6" s="1006"/>
      <c r="AX6" s="1006"/>
      <c r="AY6" s="1006"/>
      <c r="AZ6" s="1006"/>
      <c r="BA6" s="1006"/>
    </row>
    <row r="7" spans="1:53" ht="27.7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008" t="s">
        <v>2</v>
      </c>
      <c r="Q7" s="1009"/>
      <c r="R7" s="1009"/>
      <c r="S7" s="1009"/>
      <c r="T7" s="1009"/>
      <c r="U7" s="1009"/>
      <c r="V7" s="1009"/>
      <c r="W7" s="1009"/>
      <c r="X7" s="1009"/>
      <c r="Y7" s="1009"/>
      <c r="Z7" s="1009"/>
      <c r="AA7" s="1009"/>
      <c r="AB7" s="1009"/>
      <c r="AC7" s="1009"/>
      <c r="AD7" s="1009"/>
      <c r="AE7" s="1009"/>
      <c r="AF7" s="1009"/>
      <c r="AG7" s="1009"/>
      <c r="AH7" s="1009"/>
      <c r="AI7" s="1009"/>
      <c r="AJ7" s="1009"/>
      <c r="AK7" s="1009"/>
      <c r="AL7" s="1009"/>
      <c r="AM7" s="1009"/>
      <c r="AN7" s="1010" t="s">
        <v>182</v>
      </c>
      <c r="AO7" s="1011"/>
      <c r="AP7" s="1011"/>
      <c r="AQ7" s="1011"/>
      <c r="AR7" s="1011"/>
      <c r="AS7" s="1011"/>
      <c r="AT7" s="1011"/>
      <c r="AU7" s="1011"/>
      <c r="AV7" s="1011"/>
      <c r="AW7" s="1011"/>
      <c r="AX7" s="1011"/>
      <c r="AY7" s="1011"/>
      <c r="AZ7" s="1011"/>
      <c r="BA7" s="1011"/>
    </row>
    <row r="8" spans="1:53" ht="27.75">
      <c r="A8" s="1014" t="s">
        <v>0</v>
      </c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08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09"/>
      <c r="AC8" s="1009"/>
      <c r="AD8" s="1009"/>
      <c r="AE8" s="1009"/>
      <c r="AF8" s="1009"/>
      <c r="AG8" s="1009"/>
      <c r="AH8" s="1009"/>
      <c r="AI8" s="1009"/>
      <c r="AJ8" s="1009"/>
      <c r="AK8" s="1009"/>
      <c r="AL8" s="1009"/>
      <c r="AM8" s="1009"/>
      <c r="AN8" s="1012" t="s">
        <v>61</v>
      </c>
      <c r="AO8" s="1012"/>
      <c r="AP8" s="1012"/>
      <c r="AQ8" s="1012"/>
      <c r="AR8" s="1012"/>
      <c r="AS8" s="1012"/>
      <c r="AT8" s="1012"/>
      <c r="AU8" s="1012"/>
      <c r="AV8" s="1012"/>
      <c r="AW8" s="1012"/>
      <c r="AX8" s="1012"/>
      <c r="AY8" s="1012"/>
      <c r="AZ8" s="1012"/>
      <c r="BA8" s="1012"/>
    </row>
    <row r="9" spans="1:53" ht="25.5" customHeight="1">
      <c r="A9" s="992" t="s">
        <v>143</v>
      </c>
      <c r="B9" s="992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8" t="s">
        <v>279</v>
      </c>
      <c r="Q9" s="998"/>
      <c r="R9" s="998"/>
      <c r="S9" s="998"/>
      <c r="T9" s="998"/>
      <c r="U9" s="998"/>
      <c r="V9" s="998"/>
      <c r="W9" s="998"/>
      <c r="X9" s="998"/>
      <c r="Y9" s="998"/>
      <c r="Z9" s="998"/>
      <c r="AA9" s="998"/>
      <c r="AB9" s="998"/>
      <c r="AC9" s="998"/>
      <c r="AD9" s="998"/>
      <c r="AE9" s="998"/>
      <c r="AF9" s="998"/>
      <c r="AG9" s="998"/>
      <c r="AH9" s="998"/>
      <c r="AI9" s="998"/>
      <c r="AJ9" s="998"/>
      <c r="AK9" s="998"/>
      <c r="AL9" s="998"/>
      <c r="AM9" s="998"/>
      <c r="AN9" s="1012"/>
      <c r="AO9" s="1012"/>
      <c r="AP9" s="1012"/>
      <c r="AQ9" s="1012"/>
      <c r="AR9" s="1012"/>
      <c r="AS9" s="1012"/>
      <c r="AT9" s="1012"/>
      <c r="AU9" s="1012"/>
      <c r="AV9" s="1012"/>
      <c r="AW9" s="1012"/>
      <c r="AX9" s="1012"/>
      <c r="AY9" s="1012"/>
      <c r="AZ9" s="1012"/>
      <c r="BA9" s="1012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01" t="s">
        <v>116</v>
      </c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3"/>
      <c r="AG10" s="1013"/>
      <c r="AH10" s="1013"/>
      <c r="AI10" s="1013"/>
      <c r="AJ10" s="1013"/>
      <c r="AK10" s="1013"/>
      <c r="AL10" s="33"/>
      <c r="AM10" s="33"/>
      <c r="AN10" s="1012"/>
      <c r="AO10" s="1012"/>
      <c r="AP10" s="1012"/>
      <c r="AQ10" s="1012"/>
      <c r="AR10" s="1012"/>
      <c r="AS10" s="1012"/>
      <c r="AT10" s="1012"/>
      <c r="AU10" s="1012"/>
      <c r="AV10" s="1012"/>
      <c r="AW10" s="1012"/>
      <c r="AX10" s="1012"/>
      <c r="AY10" s="1012"/>
      <c r="AZ10" s="1012"/>
      <c r="BA10" s="1012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98" t="s">
        <v>121</v>
      </c>
      <c r="Q11" s="999"/>
      <c r="R11" s="999"/>
      <c r="S11" s="999"/>
      <c r="T11" s="999"/>
      <c r="U11" s="999"/>
      <c r="V11" s="999"/>
      <c r="W11" s="999"/>
      <c r="X11" s="999"/>
      <c r="Y11" s="999"/>
      <c r="Z11" s="999"/>
      <c r="AA11" s="999"/>
      <c r="AB11" s="999"/>
      <c r="AC11" s="999"/>
      <c r="AD11" s="999"/>
      <c r="AE11" s="999"/>
      <c r="AF11" s="999"/>
      <c r="AG11" s="999"/>
      <c r="AH11" s="999"/>
      <c r="AI11" s="999"/>
      <c r="AJ11" s="999"/>
      <c r="AK11" s="33"/>
      <c r="AL11" s="33"/>
      <c r="AM11" s="33"/>
      <c r="AN11" s="1012"/>
      <c r="AO11" s="1012"/>
      <c r="AP11" s="1012"/>
      <c r="AQ11" s="1012"/>
      <c r="AR11" s="1012"/>
      <c r="AS11" s="1012"/>
      <c r="AT11" s="1012"/>
      <c r="AU11" s="1012"/>
      <c r="AV11" s="1012"/>
      <c r="AW11" s="1012"/>
      <c r="AX11" s="1012"/>
      <c r="AY11" s="1012"/>
      <c r="AZ11" s="1012"/>
      <c r="BA11" s="1012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01" t="s">
        <v>395</v>
      </c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1"/>
      <c r="AL12" s="1001"/>
      <c r="AM12" s="1001"/>
      <c r="AN12" s="1001"/>
      <c r="AO12" s="1001"/>
      <c r="AP12" s="1001"/>
      <c r="AQ12" s="1001"/>
      <c r="AR12" s="1001"/>
      <c r="AS12" s="1001"/>
      <c r="AT12" s="1001"/>
      <c r="AU12" s="1001"/>
      <c r="AV12" s="1001"/>
      <c r="AW12" s="1001"/>
      <c r="AX12" s="1001"/>
      <c r="AY12" s="1001"/>
      <c r="AZ12" s="1001"/>
      <c r="BA12" s="34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1003"/>
      <c r="AE13" s="1003"/>
      <c r="AF13" s="1003"/>
      <c r="AG13" s="1003"/>
      <c r="AH13" s="1003"/>
      <c r="AI13" s="1003"/>
      <c r="AJ13" s="1003"/>
      <c r="AK13" s="1003"/>
      <c r="AL13" s="1003"/>
      <c r="AM13" s="1003"/>
      <c r="AN13" s="1003"/>
      <c r="AO13" s="1003"/>
      <c r="AP13" s="1003"/>
      <c r="AQ13" s="1003"/>
      <c r="AR13" s="1003"/>
      <c r="AS13" s="1003"/>
      <c r="AT13" s="1003"/>
      <c r="AU13" s="1003"/>
      <c r="AV13" s="1003"/>
      <c r="AW13" s="1003"/>
      <c r="AX13" s="1003"/>
      <c r="AY13" s="34"/>
      <c r="AZ13" s="34"/>
      <c r="BA13" s="34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01" t="s">
        <v>280</v>
      </c>
      <c r="Q14" s="1001"/>
      <c r="R14" s="1001"/>
      <c r="S14" s="1001"/>
      <c r="T14" s="1001"/>
      <c r="U14" s="1001"/>
      <c r="V14" s="1001"/>
      <c r="W14" s="1001"/>
      <c r="X14" s="1001"/>
      <c r="Y14" s="1001"/>
      <c r="Z14" s="1001"/>
      <c r="AA14" s="1001"/>
      <c r="AB14" s="1001"/>
      <c r="AC14" s="1001"/>
      <c r="AD14" s="1001"/>
      <c r="AE14" s="1001"/>
      <c r="AF14" s="1001"/>
      <c r="AG14" s="1001"/>
      <c r="AH14" s="1001"/>
      <c r="AI14" s="1001"/>
      <c r="AJ14" s="1001"/>
      <c r="AK14" s="1001"/>
      <c r="AL14" s="1001"/>
      <c r="AM14" s="1001"/>
      <c r="AN14" s="1001"/>
      <c r="AO14" s="1001"/>
      <c r="AP14" s="1001"/>
      <c r="AQ14" s="1001"/>
      <c r="AR14" s="1001"/>
      <c r="AS14" s="1001"/>
      <c r="AT14" s="1001"/>
      <c r="AU14" s="1001"/>
      <c r="AV14" s="1001"/>
      <c r="AW14" s="1001"/>
      <c r="AX14" s="1001"/>
      <c r="AY14" s="34"/>
      <c r="AZ14" s="34"/>
      <c r="BA14" s="34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00"/>
      <c r="Q15" s="1000"/>
      <c r="R15" s="1000"/>
      <c r="S15" s="1000"/>
      <c r="T15" s="1000"/>
      <c r="U15" s="1000"/>
      <c r="V15" s="1000"/>
      <c r="W15" s="1000"/>
      <c r="X15" s="1000"/>
      <c r="Y15" s="1000"/>
      <c r="Z15" s="1000"/>
      <c r="AA15" s="1000"/>
      <c r="AB15" s="1000"/>
      <c r="AC15" s="1000"/>
      <c r="AD15" s="1000"/>
      <c r="AE15" s="1000"/>
      <c r="AF15" s="1000"/>
      <c r="AG15" s="1000"/>
      <c r="AH15" s="1000"/>
      <c r="AI15" s="1000"/>
      <c r="AJ15" s="1000"/>
      <c r="AK15" s="1000"/>
      <c r="AL15" s="1000"/>
      <c r="AM15" s="1000"/>
      <c r="AN15" s="1000"/>
      <c r="AO15" s="221"/>
      <c r="AP15" s="221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00"/>
      <c r="Q16" s="1000"/>
      <c r="R16" s="1000"/>
      <c r="S16" s="1000"/>
      <c r="T16" s="1000"/>
      <c r="U16" s="1000"/>
      <c r="V16" s="1000"/>
      <c r="W16" s="1000"/>
      <c r="X16" s="1000"/>
      <c r="Y16" s="1000"/>
      <c r="Z16" s="1000"/>
      <c r="AA16" s="1000"/>
      <c r="AB16" s="1000"/>
      <c r="AC16" s="1000"/>
      <c r="AD16" s="1000"/>
      <c r="AE16" s="1000"/>
      <c r="AF16" s="1000"/>
      <c r="AG16" s="1000"/>
      <c r="AH16" s="1000"/>
      <c r="AI16" s="1000"/>
      <c r="AJ16" s="1000"/>
      <c r="AK16" s="1000"/>
      <c r="AL16" s="1000"/>
      <c r="AM16" s="1000"/>
      <c r="AN16" s="1000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117"/>
      <c r="Q17" s="1118"/>
      <c r="R17" s="1118"/>
      <c r="S17" s="1118"/>
      <c r="T17" s="1118"/>
      <c r="U17" s="1118"/>
      <c r="V17" s="1118"/>
      <c r="W17" s="1118"/>
      <c r="X17" s="1118"/>
      <c r="Y17" s="1118"/>
      <c r="Z17" s="1118"/>
      <c r="AA17" s="1118"/>
      <c r="AB17" s="1118"/>
      <c r="AC17" s="1118"/>
      <c r="AD17" s="1118"/>
      <c r="AE17" s="1118"/>
      <c r="AF17" s="1118"/>
      <c r="AG17" s="1118"/>
      <c r="AH17" s="1118"/>
      <c r="AI17" s="1118"/>
      <c r="AJ17" s="1118"/>
      <c r="AK17" s="1118"/>
      <c r="AL17" s="1118"/>
      <c r="AM17" s="1118"/>
      <c r="AN17" s="1118"/>
      <c r="AO17" s="1118"/>
      <c r="AP17" s="1118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96"/>
      <c r="Q18" s="997"/>
      <c r="R18" s="997"/>
      <c r="S18" s="997"/>
      <c r="T18" s="997"/>
      <c r="U18" s="997"/>
      <c r="V18" s="997"/>
      <c r="W18" s="997"/>
      <c r="X18" s="997"/>
      <c r="Y18" s="997"/>
      <c r="Z18" s="997"/>
      <c r="AA18" s="997"/>
      <c r="AB18" s="997"/>
      <c r="AC18" s="997"/>
      <c r="AD18" s="997"/>
      <c r="AE18" s="997"/>
      <c r="AF18" s="997"/>
      <c r="AG18" s="997"/>
      <c r="AH18" s="997"/>
      <c r="AI18" s="997"/>
      <c r="AJ18" s="997"/>
      <c r="AK18" s="997"/>
      <c r="AL18" s="997"/>
      <c r="AM18" s="997"/>
      <c r="AN18" s="2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22.5">
      <c r="A19" s="1120" t="s">
        <v>401</v>
      </c>
      <c r="B19" s="1120"/>
      <c r="C19" s="1120"/>
      <c r="D19" s="1120"/>
      <c r="E19" s="1120"/>
      <c r="F19" s="1120"/>
      <c r="G19" s="1120"/>
      <c r="H19" s="1120"/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20"/>
      <c r="AC19" s="1120"/>
      <c r="AD19" s="1120"/>
      <c r="AE19" s="1120"/>
      <c r="AF19" s="1120"/>
      <c r="AG19" s="1120"/>
      <c r="AH19" s="1120"/>
      <c r="AI19" s="1120"/>
      <c r="AJ19" s="1120"/>
      <c r="AK19" s="1120"/>
      <c r="AL19" s="1120"/>
      <c r="AM19" s="1120"/>
      <c r="AN19" s="1120"/>
      <c r="AO19" s="1120"/>
      <c r="AP19" s="1120"/>
      <c r="AQ19" s="1120"/>
      <c r="AR19" s="1120"/>
      <c r="AS19" s="1120"/>
      <c r="AT19" s="1120"/>
      <c r="AU19" s="1120"/>
      <c r="AV19" s="1120"/>
      <c r="AW19" s="1120"/>
      <c r="AX19" s="1120"/>
      <c r="AY19" s="1120"/>
      <c r="AZ19" s="1120"/>
      <c r="BA19" s="1120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1074" t="s">
        <v>3</v>
      </c>
      <c r="B21" s="1063" t="s">
        <v>4</v>
      </c>
      <c r="C21" s="1064"/>
      <c r="D21" s="1064"/>
      <c r="E21" s="1065"/>
      <c r="F21" s="1063" t="s">
        <v>5</v>
      </c>
      <c r="G21" s="1064"/>
      <c r="H21" s="1064"/>
      <c r="I21" s="1065"/>
      <c r="J21" s="1026" t="s">
        <v>6</v>
      </c>
      <c r="K21" s="1027"/>
      <c r="L21" s="1027"/>
      <c r="M21" s="1028"/>
      <c r="N21" s="1026" t="s">
        <v>7</v>
      </c>
      <c r="O21" s="1027"/>
      <c r="P21" s="1027"/>
      <c r="Q21" s="1027"/>
      <c r="R21" s="1028"/>
      <c r="S21" s="1026" t="s">
        <v>8</v>
      </c>
      <c r="T21" s="1119"/>
      <c r="U21" s="1119"/>
      <c r="V21" s="1119"/>
      <c r="W21" s="1028"/>
      <c r="X21" s="1063" t="s">
        <v>9</v>
      </c>
      <c r="Y21" s="1064"/>
      <c r="Z21" s="1064"/>
      <c r="AA21" s="1065"/>
      <c r="AB21" s="1063" t="s">
        <v>10</v>
      </c>
      <c r="AC21" s="1064"/>
      <c r="AD21" s="1064"/>
      <c r="AE21" s="1065"/>
      <c r="AF21" s="1063" t="s">
        <v>11</v>
      </c>
      <c r="AG21" s="1064"/>
      <c r="AH21" s="1064"/>
      <c r="AI21" s="1065"/>
      <c r="AJ21" s="1026" t="s">
        <v>12</v>
      </c>
      <c r="AK21" s="1027"/>
      <c r="AL21" s="1027"/>
      <c r="AM21" s="1027"/>
      <c r="AN21" s="1028"/>
      <c r="AO21" s="1063" t="s">
        <v>13</v>
      </c>
      <c r="AP21" s="1064"/>
      <c r="AQ21" s="1064"/>
      <c r="AR21" s="1065"/>
      <c r="AS21" s="1070" t="s">
        <v>14</v>
      </c>
      <c r="AT21" s="1071"/>
      <c r="AU21" s="1071"/>
      <c r="AV21" s="1071"/>
      <c r="AW21" s="1072"/>
      <c r="AX21" s="1063" t="s">
        <v>15</v>
      </c>
      <c r="AY21" s="1064"/>
      <c r="AZ21" s="1064"/>
      <c r="BA21" s="1065"/>
    </row>
    <row r="22" spans="1:53" ht="16.5" thickBot="1">
      <c r="A22" s="1075"/>
      <c r="B22" s="74">
        <v>1</v>
      </c>
      <c r="C22" s="75">
        <v>2</v>
      </c>
      <c r="D22" s="75">
        <v>3</v>
      </c>
      <c r="E22" s="76">
        <v>4</v>
      </c>
      <c r="F22" s="74">
        <v>5</v>
      </c>
      <c r="G22" s="75">
        <v>6</v>
      </c>
      <c r="H22" s="75">
        <v>7</v>
      </c>
      <c r="I22" s="76">
        <v>8</v>
      </c>
      <c r="J22" s="74">
        <v>9</v>
      </c>
      <c r="K22" s="75">
        <v>10</v>
      </c>
      <c r="L22" s="75">
        <v>11</v>
      </c>
      <c r="M22" s="76">
        <v>12</v>
      </c>
      <c r="N22" s="74">
        <v>13</v>
      </c>
      <c r="O22" s="75">
        <v>14</v>
      </c>
      <c r="P22" s="75">
        <v>15</v>
      </c>
      <c r="Q22" s="75">
        <v>16</v>
      </c>
      <c r="R22" s="76">
        <v>17</v>
      </c>
      <c r="S22" s="524">
        <v>18</v>
      </c>
      <c r="T22" s="525">
        <v>19</v>
      </c>
      <c r="U22" s="525">
        <v>20</v>
      </c>
      <c r="V22" s="525">
        <v>21</v>
      </c>
      <c r="W22" s="526">
        <v>22</v>
      </c>
      <c r="X22" s="74">
        <v>23</v>
      </c>
      <c r="Y22" s="75">
        <v>24</v>
      </c>
      <c r="Z22" s="75">
        <v>25</v>
      </c>
      <c r="AA22" s="76">
        <v>26</v>
      </c>
      <c r="AB22" s="524">
        <v>27</v>
      </c>
      <c r="AC22" s="525">
        <v>28</v>
      </c>
      <c r="AD22" s="525">
        <v>29</v>
      </c>
      <c r="AE22" s="526">
        <v>30</v>
      </c>
      <c r="AF22" s="524">
        <v>31</v>
      </c>
      <c r="AG22" s="525">
        <v>32</v>
      </c>
      <c r="AH22" s="525">
        <v>33</v>
      </c>
      <c r="AI22" s="526">
        <v>34</v>
      </c>
      <c r="AJ22" s="524">
        <v>35</v>
      </c>
      <c r="AK22" s="525">
        <v>36</v>
      </c>
      <c r="AL22" s="525">
        <v>37</v>
      </c>
      <c r="AM22" s="525">
        <v>38</v>
      </c>
      <c r="AN22" s="526">
        <v>39</v>
      </c>
      <c r="AO22" s="524">
        <v>40</v>
      </c>
      <c r="AP22" s="525">
        <v>41</v>
      </c>
      <c r="AQ22" s="525">
        <v>42</v>
      </c>
      <c r="AR22" s="526">
        <v>43</v>
      </c>
      <c r="AS22" s="74">
        <v>44</v>
      </c>
      <c r="AT22" s="75">
        <v>45</v>
      </c>
      <c r="AU22" s="75">
        <v>46</v>
      </c>
      <c r="AV22" s="75">
        <v>47</v>
      </c>
      <c r="AW22" s="76">
        <v>48</v>
      </c>
      <c r="AX22" s="74">
        <v>49</v>
      </c>
      <c r="AY22" s="75">
        <v>50</v>
      </c>
      <c r="AZ22" s="75">
        <v>51</v>
      </c>
      <c r="BA22" s="76">
        <v>52</v>
      </c>
    </row>
    <row r="23" spans="1:53" ht="19.5" customHeight="1">
      <c r="A23" s="99">
        <v>1</v>
      </c>
      <c r="B23" s="80" t="s">
        <v>45</v>
      </c>
      <c r="C23" s="81" t="s">
        <v>45</v>
      </c>
      <c r="D23" s="81" t="s">
        <v>45</v>
      </c>
      <c r="E23" s="82" t="s">
        <v>45</v>
      </c>
      <c r="F23" s="80" t="s">
        <v>45</v>
      </c>
      <c r="G23" s="81" t="s">
        <v>45</v>
      </c>
      <c r="H23" s="81" t="s">
        <v>45</v>
      </c>
      <c r="I23" s="82" t="s">
        <v>45</v>
      </c>
      <c r="J23" s="80" t="s">
        <v>45</v>
      </c>
      <c r="K23" s="81" t="s">
        <v>45</v>
      </c>
      <c r="L23" s="81" t="s">
        <v>45</v>
      </c>
      <c r="M23" s="82" t="s">
        <v>45</v>
      </c>
      <c r="N23" s="109" t="s">
        <v>45</v>
      </c>
      <c r="O23" s="102" t="s">
        <v>45</v>
      </c>
      <c r="P23" s="102" t="s">
        <v>45</v>
      </c>
      <c r="Q23" s="106" t="s">
        <v>16</v>
      </c>
      <c r="R23" s="518" t="s">
        <v>16</v>
      </c>
      <c r="S23" s="105" t="s">
        <v>17</v>
      </c>
      <c r="T23" s="102" t="s">
        <v>45</v>
      </c>
      <c r="U23" s="102" t="s">
        <v>45</v>
      </c>
      <c r="V23" s="102" t="s">
        <v>45</v>
      </c>
      <c r="W23" s="103" t="s">
        <v>45</v>
      </c>
      <c r="X23" s="521" t="s">
        <v>45</v>
      </c>
      <c r="Y23" s="102" t="s">
        <v>45</v>
      </c>
      <c r="Z23" s="102" t="s">
        <v>45</v>
      </c>
      <c r="AA23" s="527" t="s">
        <v>45</v>
      </c>
      <c r="AB23" s="109" t="s">
        <v>45</v>
      </c>
      <c r="AC23" s="106" t="s">
        <v>164</v>
      </c>
      <c r="AD23" s="102" t="s">
        <v>165</v>
      </c>
      <c r="AE23" s="527" t="s">
        <v>165</v>
      </c>
      <c r="AF23" s="109" t="s">
        <v>45</v>
      </c>
      <c r="AG23" s="102" t="s">
        <v>45</v>
      </c>
      <c r="AH23" s="102" t="s">
        <v>45</v>
      </c>
      <c r="AI23" s="527" t="s">
        <v>45</v>
      </c>
      <c r="AJ23" s="109" t="s">
        <v>45</v>
      </c>
      <c r="AK23" s="102" t="s">
        <v>45</v>
      </c>
      <c r="AL23" s="102" t="s">
        <v>45</v>
      </c>
      <c r="AM23" s="102" t="s">
        <v>45</v>
      </c>
      <c r="AN23" s="527" t="s">
        <v>45</v>
      </c>
      <c r="AO23" s="109" t="s">
        <v>45</v>
      </c>
      <c r="AP23" s="106" t="s">
        <v>16</v>
      </c>
      <c r="AQ23" s="106" t="s">
        <v>16</v>
      </c>
      <c r="AR23" s="112" t="s">
        <v>16</v>
      </c>
      <c r="AS23" s="100" t="s">
        <v>17</v>
      </c>
      <c r="AT23" s="101" t="s">
        <v>17</v>
      </c>
      <c r="AU23" s="101" t="s">
        <v>17</v>
      </c>
      <c r="AV23" s="101" t="s">
        <v>17</v>
      </c>
      <c r="AW23" s="110" t="s">
        <v>17</v>
      </c>
      <c r="AX23" s="100" t="s">
        <v>17</v>
      </c>
      <c r="AY23" s="101" t="s">
        <v>17</v>
      </c>
      <c r="AZ23" s="101" t="s">
        <v>17</v>
      </c>
      <c r="BA23" s="110" t="s">
        <v>17</v>
      </c>
    </row>
    <row r="24" spans="1:53" ht="23.25" customHeight="1">
      <c r="A24" s="97">
        <v>2</v>
      </c>
      <c r="B24" s="83" t="s">
        <v>45</v>
      </c>
      <c r="C24" s="84" t="s">
        <v>45</v>
      </c>
      <c r="D24" s="84" t="s">
        <v>45</v>
      </c>
      <c r="E24" s="85" t="s">
        <v>45</v>
      </c>
      <c r="F24" s="86" t="s">
        <v>45</v>
      </c>
      <c r="G24" s="7" t="s">
        <v>45</v>
      </c>
      <c r="H24" s="7" t="s">
        <v>45</v>
      </c>
      <c r="I24" s="87" t="s">
        <v>45</v>
      </c>
      <c r="J24" s="83" t="s">
        <v>45</v>
      </c>
      <c r="K24" s="84" t="s">
        <v>45</v>
      </c>
      <c r="L24" s="84" t="s">
        <v>45</v>
      </c>
      <c r="M24" s="85" t="s">
        <v>45</v>
      </c>
      <c r="N24" s="86" t="s">
        <v>45</v>
      </c>
      <c r="O24" s="7" t="s">
        <v>45</v>
      </c>
      <c r="P24" s="7" t="s">
        <v>45</v>
      </c>
      <c r="Q24" s="94" t="s">
        <v>16</v>
      </c>
      <c r="R24" s="519" t="s">
        <v>16</v>
      </c>
      <c r="S24" s="107" t="s">
        <v>17</v>
      </c>
      <c r="T24" s="7" t="s">
        <v>45</v>
      </c>
      <c r="U24" s="7" t="s">
        <v>45</v>
      </c>
      <c r="V24" s="7" t="s">
        <v>45</v>
      </c>
      <c r="W24" s="87" t="s">
        <v>45</v>
      </c>
      <c r="X24" s="522" t="s">
        <v>45</v>
      </c>
      <c r="Y24" s="7" t="s">
        <v>45</v>
      </c>
      <c r="Z24" s="7" t="s">
        <v>45</v>
      </c>
      <c r="AA24" s="528" t="s">
        <v>45</v>
      </c>
      <c r="AB24" s="86" t="s">
        <v>45</v>
      </c>
      <c r="AC24" s="94" t="s">
        <v>164</v>
      </c>
      <c r="AD24" s="7" t="s">
        <v>165</v>
      </c>
      <c r="AE24" s="528" t="s">
        <v>165</v>
      </c>
      <c r="AF24" s="86" t="s">
        <v>45</v>
      </c>
      <c r="AG24" s="7" t="s">
        <v>45</v>
      </c>
      <c r="AH24" s="7" t="s">
        <v>45</v>
      </c>
      <c r="AI24" s="528" t="s">
        <v>45</v>
      </c>
      <c r="AJ24" s="86" t="s">
        <v>45</v>
      </c>
      <c r="AK24" s="7" t="s">
        <v>45</v>
      </c>
      <c r="AL24" s="7" t="s">
        <v>45</v>
      </c>
      <c r="AM24" s="7" t="s">
        <v>45</v>
      </c>
      <c r="AN24" s="528" t="s">
        <v>45</v>
      </c>
      <c r="AO24" s="86" t="s">
        <v>45</v>
      </c>
      <c r="AP24" s="94" t="s">
        <v>16</v>
      </c>
      <c r="AQ24" s="94" t="s">
        <v>16</v>
      </c>
      <c r="AR24" s="95" t="s">
        <v>16</v>
      </c>
      <c r="AS24" s="104" t="s">
        <v>18</v>
      </c>
      <c r="AT24" s="5" t="s">
        <v>18</v>
      </c>
      <c r="AU24" s="5" t="s">
        <v>17</v>
      </c>
      <c r="AV24" s="5" t="s">
        <v>17</v>
      </c>
      <c r="AW24" s="111" t="s">
        <v>17</v>
      </c>
      <c r="AX24" s="104" t="s">
        <v>17</v>
      </c>
      <c r="AY24" s="5" t="s">
        <v>17</v>
      </c>
      <c r="AZ24" s="5" t="s">
        <v>17</v>
      </c>
      <c r="BA24" s="111" t="s">
        <v>17</v>
      </c>
    </row>
    <row r="25" spans="1:53" ht="19.5" thickBot="1">
      <c r="A25" s="97">
        <v>3</v>
      </c>
      <c r="B25" s="77" t="s">
        <v>46</v>
      </c>
      <c r="C25" s="78" t="s">
        <v>46</v>
      </c>
      <c r="D25" s="78" t="s">
        <v>46</v>
      </c>
      <c r="E25" s="79" t="s">
        <v>46</v>
      </c>
      <c r="F25" s="77" t="s">
        <v>46</v>
      </c>
      <c r="G25" s="78" t="s">
        <v>46</v>
      </c>
      <c r="H25" s="78" t="s">
        <v>46</v>
      </c>
      <c r="I25" s="79" t="s">
        <v>46</v>
      </c>
      <c r="J25" s="77" t="s">
        <v>46</v>
      </c>
      <c r="K25" s="78" t="s">
        <v>46</v>
      </c>
      <c r="L25" s="78" t="s">
        <v>46</v>
      </c>
      <c r="M25" s="79" t="s">
        <v>46</v>
      </c>
      <c r="N25" s="77" t="s">
        <v>46</v>
      </c>
      <c r="O25" s="78" t="s">
        <v>46</v>
      </c>
      <c r="P25" s="78" t="s">
        <v>46</v>
      </c>
      <c r="Q25" s="94" t="s">
        <v>16</v>
      </c>
      <c r="R25" s="519" t="s">
        <v>16</v>
      </c>
      <c r="S25" s="107" t="s">
        <v>17</v>
      </c>
      <c r="T25" s="7" t="s">
        <v>45</v>
      </c>
      <c r="U25" s="7" t="s">
        <v>45</v>
      </c>
      <c r="V25" s="7" t="s">
        <v>45</v>
      </c>
      <c r="W25" s="87" t="s">
        <v>45</v>
      </c>
      <c r="X25" s="522" t="s">
        <v>45</v>
      </c>
      <c r="Y25" s="7" t="s">
        <v>45</v>
      </c>
      <c r="Z25" s="7" t="s">
        <v>45</v>
      </c>
      <c r="AA25" s="528" t="s">
        <v>45</v>
      </c>
      <c r="AB25" s="86" t="s">
        <v>45</v>
      </c>
      <c r="AC25" s="94" t="s">
        <v>164</v>
      </c>
      <c r="AD25" s="7" t="s">
        <v>165</v>
      </c>
      <c r="AE25" s="528" t="s">
        <v>165</v>
      </c>
      <c r="AF25" s="86" t="s">
        <v>45</v>
      </c>
      <c r="AG25" s="7" t="s">
        <v>45</v>
      </c>
      <c r="AH25" s="7" t="s">
        <v>45</v>
      </c>
      <c r="AI25" s="528" t="s">
        <v>45</v>
      </c>
      <c r="AJ25" s="86" t="s">
        <v>45</v>
      </c>
      <c r="AK25" s="7" t="s">
        <v>45</v>
      </c>
      <c r="AL25" s="7" t="s">
        <v>45</v>
      </c>
      <c r="AM25" s="7" t="s">
        <v>45</v>
      </c>
      <c r="AN25" s="528" t="s">
        <v>45</v>
      </c>
      <c r="AO25" s="86" t="s">
        <v>45</v>
      </c>
      <c r="AP25" s="94" t="s">
        <v>16</v>
      </c>
      <c r="AQ25" s="94" t="s">
        <v>16</v>
      </c>
      <c r="AR25" s="95" t="s">
        <v>16</v>
      </c>
      <c r="AS25" s="530" t="s">
        <v>18</v>
      </c>
      <c r="AT25" s="531" t="s">
        <v>18</v>
      </c>
      <c r="AU25" s="531" t="s">
        <v>18</v>
      </c>
      <c r="AV25" s="531" t="s">
        <v>17</v>
      </c>
      <c r="AW25" s="532" t="s">
        <v>17</v>
      </c>
      <c r="AX25" s="530" t="s">
        <v>17</v>
      </c>
      <c r="AY25" s="531" t="s">
        <v>17</v>
      </c>
      <c r="AZ25" s="531" t="s">
        <v>17</v>
      </c>
      <c r="BA25" s="532" t="s">
        <v>17</v>
      </c>
    </row>
    <row r="26" spans="1:53" ht="30.75" customHeight="1" thickBot="1">
      <c r="A26" s="98">
        <v>4</v>
      </c>
      <c r="B26" s="88" t="s">
        <v>45</v>
      </c>
      <c r="C26" s="89" t="s">
        <v>45</v>
      </c>
      <c r="D26" s="89" t="s">
        <v>45</v>
      </c>
      <c r="E26" s="90" t="s">
        <v>45</v>
      </c>
      <c r="F26" s="91" t="s">
        <v>45</v>
      </c>
      <c r="G26" s="92" t="s">
        <v>45</v>
      </c>
      <c r="H26" s="92" t="s">
        <v>45</v>
      </c>
      <c r="I26" s="93" t="s">
        <v>45</v>
      </c>
      <c r="J26" s="88" t="s">
        <v>45</v>
      </c>
      <c r="K26" s="89" t="s">
        <v>45</v>
      </c>
      <c r="L26" s="89" t="s">
        <v>45</v>
      </c>
      <c r="M26" s="90" t="s">
        <v>45</v>
      </c>
      <c r="N26" s="91" t="s">
        <v>45</v>
      </c>
      <c r="O26" s="92" t="s">
        <v>45</v>
      </c>
      <c r="P26" s="92" t="s">
        <v>45</v>
      </c>
      <c r="Q26" s="96" t="s">
        <v>16</v>
      </c>
      <c r="R26" s="520" t="s">
        <v>16</v>
      </c>
      <c r="S26" s="108" t="s">
        <v>17</v>
      </c>
      <c r="T26" s="92" t="s">
        <v>47</v>
      </c>
      <c r="U26" s="92" t="s">
        <v>47</v>
      </c>
      <c r="V26" s="92" t="s">
        <v>47</v>
      </c>
      <c r="W26" s="93" t="s">
        <v>47</v>
      </c>
      <c r="X26" s="523" t="s">
        <v>47</v>
      </c>
      <c r="Y26" s="92" t="s">
        <v>47</v>
      </c>
      <c r="Z26" s="92" t="s">
        <v>47</v>
      </c>
      <c r="AA26" s="529" t="s">
        <v>47</v>
      </c>
      <c r="AB26" s="91" t="s">
        <v>47</v>
      </c>
      <c r="AC26" s="92" t="s">
        <v>47</v>
      </c>
      <c r="AD26" s="92" t="s">
        <v>47</v>
      </c>
      <c r="AE26" s="529" t="s">
        <v>47</v>
      </c>
      <c r="AF26" s="91" t="s">
        <v>47</v>
      </c>
      <c r="AG26" s="96" t="s">
        <v>16</v>
      </c>
      <c r="AH26" s="96" t="s">
        <v>16</v>
      </c>
      <c r="AI26" s="520" t="s">
        <v>17</v>
      </c>
      <c r="AJ26" s="108" t="s">
        <v>19</v>
      </c>
      <c r="AK26" s="96" t="s">
        <v>19</v>
      </c>
      <c r="AL26" s="96" t="s">
        <v>19</v>
      </c>
      <c r="AM26" s="96" t="s">
        <v>19</v>
      </c>
      <c r="AN26" s="520" t="s">
        <v>19</v>
      </c>
      <c r="AO26" s="108" t="s">
        <v>19</v>
      </c>
      <c r="AP26" s="113" t="s">
        <v>178</v>
      </c>
      <c r="AQ26" s="113" t="s">
        <v>178</v>
      </c>
      <c r="AR26" s="114"/>
      <c r="AS26" s="1073"/>
      <c r="AT26" s="969"/>
      <c r="AU26" s="969"/>
      <c r="AV26" s="969"/>
      <c r="AW26" s="969"/>
      <c r="AX26" s="969"/>
      <c r="AY26" s="969"/>
      <c r="AZ26" s="969"/>
      <c r="BA26" s="970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1066" t="s">
        <v>400</v>
      </c>
      <c r="B28" s="1066"/>
      <c r="C28" s="1066"/>
      <c r="D28" s="1066"/>
      <c r="E28" s="1066"/>
      <c r="F28" s="1066"/>
      <c r="G28" s="1066"/>
      <c r="H28" s="1066"/>
      <c r="I28" s="1066"/>
      <c r="J28" s="1067"/>
      <c r="K28" s="1067"/>
      <c r="L28" s="1067"/>
      <c r="M28" s="1067"/>
      <c r="N28" s="1067"/>
      <c r="O28" s="1067"/>
      <c r="P28" s="1067"/>
      <c r="Q28" s="1067"/>
      <c r="R28" s="1067"/>
      <c r="S28" s="1067"/>
      <c r="T28" s="1067"/>
      <c r="U28" s="1067"/>
      <c r="V28" s="1067"/>
      <c r="W28" s="1067"/>
      <c r="X28" s="1067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36"/>
      <c r="AW28" s="36"/>
      <c r="AX28" s="36"/>
      <c r="AY28" s="36"/>
      <c r="AZ28" s="36"/>
      <c r="BA28" s="1"/>
    </row>
    <row r="29" spans="1:53" ht="15.75">
      <c r="A29" s="37"/>
      <c r="B29" s="37"/>
      <c r="C29" s="37"/>
      <c r="D29" s="37"/>
      <c r="E29" s="37"/>
      <c r="F29" s="37"/>
      <c r="G29" s="37"/>
      <c r="H29" s="37"/>
      <c r="I29" s="37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6"/>
      <c r="AW29" s="36"/>
      <c r="AX29" s="36"/>
      <c r="AY29" s="36"/>
      <c r="AZ29" s="36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36"/>
      <c r="AW30" s="36"/>
      <c r="AX30" s="36"/>
      <c r="AY30" s="36"/>
      <c r="AZ30" s="36"/>
      <c r="BA30" s="1"/>
    </row>
    <row r="31" spans="1:53" ht="20.25" customHeight="1">
      <c r="A31" s="38" t="s">
        <v>122</v>
      </c>
      <c r="B31" s="978" t="s">
        <v>399</v>
      </c>
      <c r="C31" s="979"/>
      <c r="D31" s="979"/>
      <c r="E31" s="979"/>
      <c r="F31" s="979"/>
      <c r="G31" s="979"/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/>
      <c r="S31" s="979"/>
      <c r="T31" s="979"/>
      <c r="U31" s="979"/>
      <c r="V31" s="979"/>
      <c r="W31" s="979"/>
      <c r="X31" s="979"/>
      <c r="Y31" s="979"/>
      <c r="Z31" s="979"/>
      <c r="AA31" s="979"/>
      <c r="AB31" s="979"/>
      <c r="AC31" s="979"/>
      <c r="AD31" s="979"/>
      <c r="AE31" s="979"/>
      <c r="AF31" s="979"/>
      <c r="AG31" s="979"/>
      <c r="AH31" s="979"/>
      <c r="AI31" s="979"/>
      <c r="AJ31" s="979"/>
      <c r="AK31" s="979"/>
      <c r="AL31" s="979"/>
      <c r="AM31" s="979"/>
      <c r="AN31" s="979"/>
      <c r="AO31" s="979"/>
      <c r="AP31" s="979"/>
      <c r="AQ31" s="979"/>
      <c r="AR31" s="979"/>
      <c r="AS31" s="979"/>
      <c r="AT31" s="979"/>
      <c r="AU31" s="979"/>
      <c r="AV31" s="979"/>
      <c r="AW31" s="979"/>
      <c r="AX31" s="979"/>
      <c r="AY31" s="979"/>
      <c r="AZ31" s="979"/>
      <c r="BA31" s="979"/>
    </row>
    <row r="32" spans="1:53" ht="15" customHeight="1" thickBo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2"/>
    </row>
    <row r="33" spans="1:53" ht="29.25" customHeight="1">
      <c r="A33" s="1121" t="s">
        <v>3</v>
      </c>
      <c r="B33" s="1019"/>
      <c r="C33" s="1124" t="s">
        <v>20</v>
      </c>
      <c r="D33" s="1018"/>
      <c r="E33" s="1018"/>
      <c r="F33" s="1019"/>
      <c r="G33" s="1125" t="s">
        <v>179</v>
      </c>
      <c r="H33" s="1126"/>
      <c r="I33" s="1127"/>
      <c r="J33" s="1017" t="s">
        <v>21</v>
      </c>
      <c r="K33" s="1018"/>
      <c r="L33" s="1018"/>
      <c r="M33" s="1019"/>
      <c r="N33" s="1017" t="s">
        <v>398</v>
      </c>
      <c r="O33" s="1018"/>
      <c r="P33" s="1019"/>
      <c r="Q33" s="1017" t="s">
        <v>397</v>
      </c>
      <c r="R33" s="1044"/>
      <c r="S33" s="1045"/>
      <c r="T33" s="1017" t="s">
        <v>62</v>
      </c>
      <c r="U33" s="1018"/>
      <c r="V33" s="1019"/>
      <c r="W33" s="1017" t="s">
        <v>63</v>
      </c>
      <c r="X33" s="1018"/>
      <c r="Y33" s="1085"/>
      <c r="Z33" s="41"/>
      <c r="AA33" s="1107" t="s">
        <v>64</v>
      </c>
      <c r="AB33" s="1108"/>
      <c r="AC33" s="1108"/>
      <c r="AD33" s="1108"/>
      <c r="AE33" s="1109"/>
      <c r="AF33" s="1017" t="s">
        <v>163</v>
      </c>
      <c r="AG33" s="1108"/>
      <c r="AH33" s="1109"/>
      <c r="AI33" s="1017" t="s">
        <v>65</v>
      </c>
      <c r="AJ33" s="1018"/>
      <c r="AK33" s="1090"/>
      <c r="AL33" s="42"/>
      <c r="AM33" s="956" t="s">
        <v>384</v>
      </c>
      <c r="AN33" s="957"/>
      <c r="AO33" s="958"/>
      <c r="AP33" s="1076" t="s">
        <v>385</v>
      </c>
      <c r="AQ33" s="1077"/>
      <c r="AR33" s="1077"/>
      <c r="AS33" s="1077"/>
      <c r="AT33" s="1077"/>
      <c r="AU33" s="1077"/>
      <c r="AV33" s="1077"/>
      <c r="AW33" s="1077"/>
      <c r="AX33" s="1077" t="s">
        <v>163</v>
      </c>
      <c r="AY33" s="1077"/>
      <c r="AZ33" s="1077"/>
      <c r="BA33" s="1114"/>
    </row>
    <row r="34" spans="1:53" ht="17.25" customHeight="1" thickBot="1">
      <c r="A34" s="1122"/>
      <c r="B34" s="1022"/>
      <c r="C34" s="1020"/>
      <c r="D34" s="1021"/>
      <c r="E34" s="1021"/>
      <c r="F34" s="1022"/>
      <c r="G34" s="1128"/>
      <c r="H34" s="1129"/>
      <c r="I34" s="1130"/>
      <c r="J34" s="1020"/>
      <c r="K34" s="1021"/>
      <c r="L34" s="1021"/>
      <c r="M34" s="1022"/>
      <c r="N34" s="1020"/>
      <c r="O34" s="1021"/>
      <c r="P34" s="1022"/>
      <c r="Q34" s="1046"/>
      <c r="R34" s="1047"/>
      <c r="S34" s="1048"/>
      <c r="T34" s="1020"/>
      <c r="U34" s="1021"/>
      <c r="V34" s="1022"/>
      <c r="W34" s="1020"/>
      <c r="X34" s="1021"/>
      <c r="Y34" s="1086"/>
      <c r="Z34" s="41"/>
      <c r="AA34" s="1110"/>
      <c r="AB34" s="1111"/>
      <c r="AC34" s="1111"/>
      <c r="AD34" s="1111"/>
      <c r="AE34" s="1112"/>
      <c r="AF34" s="1113"/>
      <c r="AG34" s="1111"/>
      <c r="AH34" s="1112"/>
      <c r="AI34" s="1023"/>
      <c r="AJ34" s="1024"/>
      <c r="AK34" s="1091"/>
      <c r="AL34" s="43"/>
      <c r="AM34" s="959"/>
      <c r="AN34" s="960"/>
      <c r="AO34" s="961"/>
      <c r="AP34" s="1078"/>
      <c r="AQ34" s="1079"/>
      <c r="AR34" s="1079"/>
      <c r="AS34" s="1079"/>
      <c r="AT34" s="1079"/>
      <c r="AU34" s="1079"/>
      <c r="AV34" s="1079"/>
      <c r="AW34" s="1079"/>
      <c r="AX34" s="1079"/>
      <c r="AY34" s="1079"/>
      <c r="AZ34" s="1079"/>
      <c r="BA34" s="1115"/>
    </row>
    <row r="35" spans="1:53" ht="75" customHeight="1" thickBot="1">
      <c r="A35" s="1123"/>
      <c r="B35" s="1025"/>
      <c r="C35" s="1023"/>
      <c r="D35" s="1024"/>
      <c r="E35" s="1024"/>
      <c r="F35" s="1025"/>
      <c r="G35" s="1131"/>
      <c r="H35" s="1132"/>
      <c r="I35" s="1133"/>
      <c r="J35" s="1023"/>
      <c r="K35" s="1024"/>
      <c r="L35" s="1024"/>
      <c r="M35" s="1025"/>
      <c r="N35" s="1023"/>
      <c r="O35" s="1024"/>
      <c r="P35" s="1025"/>
      <c r="Q35" s="1049"/>
      <c r="R35" s="1050"/>
      <c r="S35" s="1051"/>
      <c r="T35" s="1023"/>
      <c r="U35" s="1024"/>
      <c r="V35" s="1025"/>
      <c r="W35" s="1023"/>
      <c r="X35" s="1024"/>
      <c r="Y35" s="1087"/>
      <c r="Z35" s="41"/>
      <c r="AA35" s="904"/>
      <c r="AB35" s="905"/>
      <c r="AC35" s="905"/>
      <c r="AD35" s="905"/>
      <c r="AE35" s="906"/>
      <c r="AF35" s="921"/>
      <c r="AG35" s="1088"/>
      <c r="AH35" s="1089"/>
      <c r="AI35" s="921"/>
      <c r="AJ35" s="922"/>
      <c r="AK35" s="923"/>
      <c r="AL35" s="43"/>
      <c r="AM35" s="959"/>
      <c r="AN35" s="960"/>
      <c r="AO35" s="961"/>
      <c r="AP35" s="1078"/>
      <c r="AQ35" s="1079"/>
      <c r="AR35" s="1079"/>
      <c r="AS35" s="1079"/>
      <c r="AT35" s="1079"/>
      <c r="AU35" s="1079"/>
      <c r="AV35" s="1079"/>
      <c r="AW35" s="1079"/>
      <c r="AX35" s="1079"/>
      <c r="AY35" s="1079"/>
      <c r="AZ35" s="1079"/>
      <c r="BA35" s="1115"/>
    </row>
    <row r="36" spans="1:53" ht="20.25" customHeight="1" thickBot="1">
      <c r="A36" s="980">
        <v>1</v>
      </c>
      <c r="B36" s="981"/>
      <c r="C36" s="1032">
        <v>34</v>
      </c>
      <c r="D36" s="1033"/>
      <c r="E36" s="1033"/>
      <c r="F36" s="1034"/>
      <c r="G36" s="910">
        <v>6</v>
      </c>
      <c r="H36" s="911"/>
      <c r="I36" s="1041"/>
      <c r="J36" s="1032">
        <v>0</v>
      </c>
      <c r="K36" s="1033"/>
      <c r="L36" s="1033"/>
      <c r="M36" s="1034"/>
      <c r="N36" s="1032"/>
      <c r="O36" s="1033"/>
      <c r="P36" s="1034"/>
      <c r="Q36" s="1029"/>
      <c r="R36" s="1030"/>
      <c r="S36" s="1031"/>
      <c r="T36" s="1032">
        <v>12</v>
      </c>
      <c r="U36" s="1033"/>
      <c r="V36" s="1034"/>
      <c r="W36" s="910">
        <f>C36+G36+J36+N36+Q36+T36</f>
        <v>52</v>
      </c>
      <c r="X36" s="911"/>
      <c r="Y36" s="912"/>
      <c r="Z36" s="41"/>
      <c r="AA36" s="929" t="s">
        <v>223</v>
      </c>
      <c r="AB36" s="930"/>
      <c r="AC36" s="930"/>
      <c r="AD36" s="930"/>
      <c r="AE36" s="931"/>
      <c r="AF36" s="915" t="s">
        <v>157</v>
      </c>
      <c r="AG36" s="924"/>
      <c r="AH36" s="925"/>
      <c r="AI36" s="915">
        <v>2</v>
      </c>
      <c r="AJ36" s="916"/>
      <c r="AK36" s="917"/>
      <c r="AL36" s="43"/>
      <c r="AM36" s="962"/>
      <c r="AN36" s="963"/>
      <c r="AO36" s="964"/>
      <c r="AP36" s="1080"/>
      <c r="AQ36" s="1081"/>
      <c r="AR36" s="1081"/>
      <c r="AS36" s="1081"/>
      <c r="AT36" s="1081"/>
      <c r="AU36" s="1081"/>
      <c r="AV36" s="1081"/>
      <c r="AW36" s="1081"/>
      <c r="AX36" s="1081"/>
      <c r="AY36" s="1081"/>
      <c r="AZ36" s="1081"/>
      <c r="BA36" s="1116"/>
    </row>
    <row r="37" spans="1:53" ht="21.75" customHeight="1">
      <c r="A37" s="1015">
        <v>2</v>
      </c>
      <c r="B37" s="1016"/>
      <c r="C37" s="1038">
        <v>34</v>
      </c>
      <c r="D37" s="1039"/>
      <c r="E37" s="1039"/>
      <c r="F37" s="1040"/>
      <c r="G37" s="987">
        <v>6</v>
      </c>
      <c r="H37" s="988"/>
      <c r="I37" s="989"/>
      <c r="J37" s="987">
        <v>2</v>
      </c>
      <c r="K37" s="988"/>
      <c r="L37" s="988"/>
      <c r="M37" s="989"/>
      <c r="N37" s="987"/>
      <c r="O37" s="988"/>
      <c r="P37" s="989"/>
      <c r="Q37" s="1082"/>
      <c r="R37" s="1083"/>
      <c r="S37" s="1084"/>
      <c r="T37" s="987">
        <v>10</v>
      </c>
      <c r="U37" s="988"/>
      <c r="V37" s="989"/>
      <c r="W37" s="935">
        <v>52</v>
      </c>
      <c r="X37" s="936"/>
      <c r="Y37" s="937"/>
      <c r="Z37" s="41"/>
      <c r="AA37" s="932"/>
      <c r="AB37" s="933"/>
      <c r="AC37" s="933"/>
      <c r="AD37" s="933"/>
      <c r="AE37" s="934"/>
      <c r="AF37" s="926"/>
      <c r="AG37" s="927"/>
      <c r="AH37" s="928"/>
      <c r="AI37" s="918"/>
      <c r="AJ37" s="919"/>
      <c r="AK37" s="920"/>
      <c r="AL37" s="43"/>
      <c r="AM37" s="971">
        <v>1</v>
      </c>
      <c r="AN37" s="972"/>
      <c r="AO37" s="973"/>
      <c r="AP37" s="940" t="s">
        <v>199</v>
      </c>
      <c r="AQ37" s="941"/>
      <c r="AR37" s="941"/>
      <c r="AS37" s="941"/>
      <c r="AT37" s="941"/>
      <c r="AU37" s="941"/>
      <c r="AV37" s="941"/>
      <c r="AW37" s="942"/>
      <c r="AX37" s="940">
        <v>8</v>
      </c>
      <c r="AY37" s="965"/>
      <c r="AZ37" s="965"/>
      <c r="BA37" s="966"/>
    </row>
    <row r="38" spans="1:53" ht="20.25" customHeight="1">
      <c r="A38" s="1015">
        <v>3</v>
      </c>
      <c r="B38" s="1016"/>
      <c r="C38" s="1038">
        <v>34</v>
      </c>
      <c r="D38" s="1039"/>
      <c r="E38" s="1039"/>
      <c r="F38" s="1040"/>
      <c r="G38" s="987">
        <v>6</v>
      </c>
      <c r="H38" s="988"/>
      <c r="I38" s="989"/>
      <c r="J38" s="987">
        <v>3</v>
      </c>
      <c r="K38" s="988"/>
      <c r="L38" s="988"/>
      <c r="M38" s="989"/>
      <c r="N38" s="987"/>
      <c r="O38" s="988"/>
      <c r="P38" s="989"/>
      <c r="Q38" s="1082"/>
      <c r="R38" s="1083"/>
      <c r="S38" s="1084"/>
      <c r="T38" s="987">
        <v>9</v>
      </c>
      <c r="U38" s="988"/>
      <c r="V38" s="989"/>
      <c r="W38" s="935">
        <v>52</v>
      </c>
      <c r="X38" s="936"/>
      <c r="Y38" s="937"/>
      <c r="Z38" s="41"/>
      <c r="AA38" s="929" t="s">
        <v>66</v>
      </c>
      <c r="AB38" s="930"/>
      <c r="AC38" s="930"/>
      <c r="AD38" s="930"/>
      <c r="AE38" s="931"/>
      <c r="AF38" s="915" t="s">
        <v>159</v>
      </c>
      <c r="AG38" s="924"/>
      <c r="AH38" s="925"/>
      <c r="AI38" s="915">
        <v>3</v>
      </c>
      <c r="AJ38" s="916"/>
      <c r="AK38" s="917"/>
      <c r="AL38" s="44"/>
      <c r="AM38" s="974"/>
      <c r="AN38" s="972"/>
      <c r="AO38" s="973"/>
      <c r="AP38" s="943"/>
      <c r="AQ38" s="941"/>
      <c r="AR38" s="941"/>
      <c r="AS38" s="941"/>
      <c r="AT38" s="941"/>
      <c r="AU38" s="941"/>
      <c r="AV38" s="941"/>
      <c r="AW38" s="942"/>
      <c r="AX38" s="967"/>
      <c r="AY38" s="965"/>
      <c r="AZ38" s="965"/>
      <c r="BA38" s="966"/>
    </row>
    <row r="39" spans="1:53" ht="20.25" customHeight="1" thickBot="1">
      <c r="A39" s="1035">
        <v>4</v>
      </c>
      <c r="B39" s="1036"/>
      <c r="C39" s="982">
        <v>28</v>
      </c>
      <c r="D39" s="983"/>
      <c r="E39" s="983"/>
      <c r="F39" s="1037"/>
      <c r="G39" s="1052">
        <v>4</v>
      </c>
      <c r="H39" s="908"/>
      <c r="I39" s="909"/>
      <c r="J39" s="1060" t="s">
        <v>380</v>
      </c>
      <c r="K39" s="1061"/>
      <c r="L39" s="1061"/>
      <c r="M39" s="1062"/>
      <c r="N39" s="1055">
        <v>6</v>
      </c>
      <c r="O39" s="1056"/>
      <c r="P39" s="1057"/>
      <c r="Q39" s="1104">
        <v>2</v>
      </c>
      <c r="R39" s="1105"/>
      <c r="S39" s="1106"/>
      <c r="T39" s="907" t="s">
        <v>117</v>
      </c>
      <c r="U39" s="908"/>
      <c r="V39" s="909"/>
      <c r="W39" s="982">
        <v>42</v>
      </c>
      <c r="X39" s="983"/>
      <c r="Y39" s="984"/>
      <c r="Z39" s="41"/>
      <c r="AA39" s="932"/>
      <c r="AB39" s="933"/>
      <c r="AC39" s="933"/>
      <c r="AD39" s="933"/>
      <c r="AE39" s="934"/>
      <c r="AF39" s="926"/>
      <c r="AG39" s="927"/>
      <c r="AH39" s="928"/>
      <c r="AI39" s="918"/>
      <c r="AJ39" s="919"/>
      <c r="AK39" s="920"/>
      <c r="AL39" s="44"/>
      <c r="AM39" s="974"/>
      <c r="AN39" s="972"/>
      <c r="AO39" s="973"/>
      <c r="AP39" s="943"/>
      <c r="AQ39" s="941"/>
      <c r="AR39" s="941"/>
      <c r="AS39" s="941"/>
      <c r="AT39" s="941"/>
      <c r="AU39" s="941"/>
      <c r="AV39" s="941"/>
      <c r="AW39" s="942"/>
      <c r="AX39" s="967"/>
      <c r="AY39" s="965"/>
      <c r="AZ39" s="965"/>
      <c r="BA39" s="966"/>
    </row>
    <row r="40" spans="1:53" ht="20.25" customHeight="1" thickBot="1">
      <c r="A40" s="1094" t="s">
        <v>224</v>
      </c>
      <c r="B40" s="1095"/>
      <c r="C40" s="990">
        <v>127</v>
      </c>
      <c r="D40" s="914"/>
      <c r="E40" s="914"/>
      <c r="F40" s="914"/>
      <c r="G40" s="990">
        <v>22</v>
      </c>
      <c r="H40" s="914"/>
      <c r="I40" s="914"/>
      <c r="J40" s="1099" t="s">
        <v>381</v>
      </c>
      <c r="K40" s="1100"/>
      <c r="L40" s="1100"/>
      <c r="M40" s="1101"/>
      <c r="N40" s="1053">
        <v>6</v>
      </c>
      <c r="O40" s="1054"/>
      <c r="P40" s="1054"/>
      <c r="Q40" s="985">
        <v>2</v>
      </c>
      <c r="R40" s="986"/>
      <c r="S40" s="986"/>
      <c r="T40" s="913" t="s">
        <v>382</v>
      </c>
      <c r="U40" s="914"/>
      <c r="V40" s="914"/>
      <c r="W40" s="990">
        <v>198</v>
      </c>
      <c r="X40" s="914"/>
      <c r="Y40" s="991"/>
      <c r="Z40" s="41"/>
      <c r="AA40" s="947" t="s">
        <v>67</v>
      </c>
      <c r="AB40" s="948"/>
      <c r="AC40" s="948"/>
      <c r="AD40" s="948"/>
      <c r="AE40" s="948"/>
      <c r="AF40" s="953">
        <v>8</v>
      </c>
      <c r="AG40" s="954"/>
      <c r="AH40" s="954"/>
      <c r="AI40" s="1096" t="s">
        <v>380</v>
      </c>
      <c r="AJ40" s="954"/>
      <c r="AK40" s="1097"/>
      <c r="AL40" s="45"/>
      <c r="AM40" s="974"/>
      <c r="AN40" s="972"/>
      <c r="AO40" s="973"/>
      <c r="AP40" s="943"/>
      <c r="AQ40" s="941"/>
      <c r="AR40" s="941"/>
      <c r="AS40" s="941"/>
      <c r="AT40" s="941"/>
      <c r="AU40" s="941"/>
      <c r="AV40" s="941"/>
      <c r="AW40" s="942"/>
      <c r="AX40" s="967"/>
      <c r="AY40" s="965"/>
      <c r="AZ40" s="965"/>
      <c r="BA40" s="966"/>
    </row>
    <row r="41" spans="1:53" ht="20.2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41"/>
      <c r="AA41" s="949"/>
      <c r="AB41" s="948"/>
      <c r="AC41" s="948"/>
      <c r="AD41" s="948"/>
      <c r="AE41" s="948"/>
      <c r="AF41" s="954"/>
      <c r="AG41" s="954"/>
      <c r="AH41" s="954"/>
      <c r="AI41" s="954"/>
      <c r="AJ41" s="954"/>
      <c r="AK41" s="1097"/>
      <c r="AL41" s="44"/>
      <c r="AM41" s="974"/>
      <c r="AN41" s="972"/>
      <c r="AO41" s="973"/>
      <c r="AP41" s="943"/>
      <c r="AQ41" s="941"/>
      <c r="AR41" s="941"/>
      <c r="AS41" s="941"/>
      <c r="AT41" s="941"/>
      <c r="AU41" s="941"/>
      <c r="AV41" s="941"/>
      <c r="AW41" s="942"/>
      <c r="AX41" s="967"/>
      <c r="AY41" s="965"/>
      <c r="AZ41" s="965"/>
      <c r="BA41" s="966"/>
    </row>
    <row r="42" spans="1:53" ht="20.25" customHeight="1" thickBot="1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41"/>
      <c r="AA42" s="950"/>
      <c r="AB42" s="951"/>
      <c r="AC42" s="951"/>
      <c r="AD42" s="951"/>
      <c r="AE42" s="951"/>
      <c r="AF42" s="955"/>
      <c r="AG42" s="955"/>
      <c r="AH42" s="955"/>
      <c r="AI42" s="955"/>
      <c r="AJ42" s="955"/>
      <c r="AK42" s="1098"/>
      <c r="AL42" s="44"/>
      <c r="AM42" s="975"/>
      <c r="AN42" s="976"/>
      <c r="AO42" s="977"/>
      <c r="AP42" s="944"/>
      <c r="AQ42" s="945"/>
      <c r="AR42" s="945"/>
      <c r="AS42" s="945"/>
      <c r="AT42" s="945"/>
      <c r="AU42" s="945"/>
      <c r="AV42" s="945"/>
      <c r="AW42" s="946"/>
      <c r="AX42" s="968"/>
      <c r="AY42" s="969"/>
      <c r="AZ42" s="969"/>
      <c r="BA42" s="970"/>
    </row>
    <row r="43" spans="1:25" ht="23.25" customHeight="1">
      <c r="A43" s="1102"/>
      <c r="B43" s="1103"/>
      <c r="C43" s="1042"/>
      <c r="D43" s="1043"/>
      <c r="E43" s="1043"/>
      <c r="F43" s="1043"/>
      <c r="G43" s="952"/>
      <c r="H43" s="939"/>
      <c r="I43" s="939"/>
      <c r="J43" s="938"/>
      <c r="K43" s="939"/>
      <c r="L43" s="939"/>
      <c r="M43" s="939"/>
      <c r="N43" s="1058"/>
      <c r="O43" s="1059"/>
      <c r="P43" s="1059"/>
      <c r="Q43" s="1068"/>
      <c r="R43" s="1069"/>
      <c r="S43" s="1069"/>
      <c r="T43" s="952"/>
      <c r="U43" s="939"/>
      <c r="V43" s="939"/>
      <c r="W43" s="938"/>
      <c r="X43" s="939"/>
      <c r="Y43" s="939"/>
    </row>
    <row r="44" spans="1:25" ht="31.5" customHeight="1">
      <c r="A44" s="1092" t="s">
        <v>383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3"/>
      <c r="O44" s="1093"/>
      <c r="P44" s="1093"/>
      <c r="Q44" s="1093"/>
      <c r="R44" s="1093"/>
      <c r="S44" s="1093"/>
      <c r="T44" s="1093"/>
      <c r="U44" s="1093"/>
      <c r="V44" s="1093"/>
      <c r="W44" s="1093"/>
      <c r="X44" s="1093"/>
      <c r="Y44" s="1093"/>
    </row>
  </sheetData>
  <sheetProtection/>
  <mergeCells count="121"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44:Y44"/>
    <mergeCell ref="A40:B40"/>
    <mergeCell ref="AI40:AK42"/>
    <mergeCell ref="J40:M40"/>
    <mergeCell ref="A43:B43"/>
    <mergeCell ref="J33:M35"/>
    <mergeCell ref="Q39:S39"/>
    <mergeCell ref="AA33:AE34"/>
    <mergeCell ref="AF33:AH34"/>
    <mergeCell ref="J43:M43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N38:P38"/>
    <mergeCell ref="AB21:AE21"/>
    <mergeCell ref="J21:M21"/>
    <mergeCell ref="AO21:AR21"/>
    <mergeCell ref="AS21:AW21"/>
    <mergeCell ref="AS26:BA26"/>
    <mergeCell ref="A21:A22"/>
    <mergeCell ref="N40:P40"/>
    <mergeCell ref="N39:P39"/>
    <mergeCell ref="N43:P43"/>
    <mergeCell ref="J39:M39"/>
    <mergeCell ref="B21:E21"/>
    <mergeCell ref="A28:AU28"/>
    <mergeCell ref="AF21:AI21"/>
    <mergeCell ref="F21:I21"/>
    <mergeCell ref="N21:R21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J38:M38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8" r:id="rId1"/>
  <colBreaks count="1" manualBreakCount="1">
    <brk id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6"/>
  <sheetViews>
    <sheetView tabSelected="1" view="pageBreakPreview" zoomScale="70" zoomScaleNormal="75" zoomScaleSheetLayoutView="70" workbookViewId="0" topLeftCell="A1">
      <selection activeCell="G2" sqref="G2:G7"/>
    </sheetView>
  </sheetViews>
  <sheetFormatPr defaultColWidth="9.00390625" defaultRowHeight="12.75"/>
  <cols>
    <col min="1" max="1" width="12.75390625" style="151" customWidth="1"/>
    <col min="2" max="2" width="50.625" style="151" customWidth="1"/>
    <col min="3" max="3" width="6.00390625" style="151" customWidth="1"/>
    <col min="4" max="4" width="12.25390625" style="151" customWidth="1"/>
    <col min="5" max="5" width="7.00390625" style="151" customWidth="1"/>
    <col min="6" max="6" width="7.375" style="151" customWidth="1"/>
    <col min="7" max="7" width="8.00390625" style="151" customWidth="1"/>
    <col min="8" max="8" width="9.00390625" style="151" customWidth="1"/>
    <col min="9" max="9" width="8.875" style="151" customWidth="1"/>
    <col min="10" max="10" width="8.00390625" style="151" customWidth="1"/>
    <col min="11" max="11" width="8.375" style="151" customWidth="1"/>
    <col min="12" max="12" width="8.00390625" style="151" customWidth="1"/>
    <col min="13" max="13" width="8.25390625" style="151" customWidth="1"/>
    <col min="14" max="14" width="6.00390625" style="151" customWidth="1"/>
    <col min="15" max="15" width="6.25390625" style="151" customWidth="1"/>
    <col min="16" max="16" width="5.375" style="151" customWidth="1"/>
    <col min="17" max="17" width="6.00390625" style="151" customWidth="1"/>
    <col min="18" max="18" width="7.00390625" style="151" customWidth="1"/>
    <col min="19" max="20" width="6.875" style="151" customWidth="1"/>
    <col min="21" max="21" width="8.375" style="151" customWidth="1"/>
    <col min="22" max="22" width="5.875" style="151" customWidth="1"/>
    <col min="23" max="23" width="6.25390625" style="151" customWidth="1"/>
    <col min="24" max="24" width="7.00390625" style="151" customWidth="1"/>
    <col min="25" max="25" width="6.75390625" style="151" customWidth="1"/>
    <col min="26" max="26" width="1.37890625" style="151" customWidth="1"/>
    <col min="27" max="28" width="9.125" style="151" hidden="1" customWidth="1"/>
    <col min="29" max="29" width="2.00390625" style="151" hidden="1" customWidth="1"/>
    <col min="30" max="46" width="9.125" style="151" hidden="1" customWidth="1"/>
    <col min="47" max="47" width="10.25390625" style="303" hidden="1" customWidth="1"/>
    <col min="48" max="51" width="9.125" style="151" hidden="1" customWidth="1"/>
    <col min="52" max="52" width="0" style="151" hidden="1" customWidth="1"/>
    <col min="53" max="53" width="11.875" style="151" hidden="1" customWidth="1"/>
    <col min="54" max="65" width="0" style="152" hidden="1" customWidth="1"/>
    <col min="66" max="66" width="0" style="151" hidden="1" customWidth="1"/>
    <col min="67" max="16384" width="9.125" style="151" customWidth="1"/>
  </cols>
  <sheetData>
    <row r="1" spans="1:25" ht="19.5" thickBot="1">
      <c r="A1" s="856" t="s">
        <v>396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8"/>
    </row>
    <row r="2" spans="1:65" ht="15.75" customHeight="1" thickBot="1">
      <c r="A2" s="1199" t="s">
        <v>24</v>
      </c>
      <c r="B2" s="1201" t="s">
        <v>75</v>
      </c>
      <c r="C2" s="1203" t="s">
        <v>153</v>
      </c>
      <c r="D2" s="887"/>
      <c r="E2" s="887"/>
      <c r="F2" s="1204"/>
      <c r="G2" s="889" t="s">
        <v>84</v>
      </c>
      <c r="H2" s="891" t="s">
        <v>76</v>
      </c>
      <c r="I2" s="892"/>
      <c r="J2" s="892"/>
      <c r="K2" s="892"/>
      <c r="L2" s="892"/>
      <c r="M2" s="893"/>
      <c r="N2" s="859" t="s">
        <v>152</v>
      </c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1"/>
      <c r="BB2" s="1134" t="s">
        <v>26</v>
      </c>
      <c r="BC2" s="1140"/>
      <c r="BD2" s="1140"/>
      <c r="BE2" s="1134" t="s">
        <v>27</v>
      </c>
      <c r="BF2" s="1134"/>
      <c r="BG2" s="1134"/>
      <c r="BH2" s="1134" t="s">
        <v>28</v>
      </c>
      <c r="BI2" s="1134"/>
      <c r="BJ2" s="1134"/>
      <c r="BK2" s="1134" t="s">
        <v>29</v>
      </c>
      <c r="BL2" s="1134"/>
      <c r="BM2" s="1134"/>
    </row>
    <row r="3" spans="1:65" ht="15.75" customHeight="1">
      <c r="A3" s="1200"/>
      <c r="B3" s="1202"/>
      <c r="C3" s="1205"/>
      <c r="D3" s="888"/>
      <c r="E3" s="888"/>
      <c r="F3" s="1206"/>
      <c r="G3" s="890"/>
      <c r="H3" s="873" t="s">
        <v>77</v>
      </c>
      <c r="I3" s="884" t="s">
        <v>82</v>
      </c>
      <c r="J3" s="885"/>
      <c r="K3" s="885"/>
      <c r="L3" s="886"/>
      <c r="M3" s="894" t="s">
        <v>81</v>
      </c>
      <c r="N3" s="865" t="s">
        <v>26</v>
      </c>
      <c r="O3" s="866"/>
      <c r="P3" s="867"/>
      <c r="Q3" s="865" t="s">
        <v>27</v>
      </c>
      <c r="R3" s="879"/>
      <c r="S3" s="880"/>
      <c r="T3" s="865" t="s">
        <v>28</v>
      </c>
      <c r="U3" s="879"/>
      <c r="V3" s="880"/>
      <c r="W3" s="865" t="s">
        <v>29</v>
      </c>
      <c r="X3" s="879"/>
      <c r="Y3" s="880"/>
      <c r="BB3" s="1140"/>
      <c r="BC3" s="1140"/>
      <c r="BD3" s="1140"/>
      <c r="BE3" s="1134"/>
      <c r="BF3" s="1134"/>
      <c r="BG3" s="1134"/>
      <c r="BH3" s="1134"/>
      <c r="BI3" s="1134"/>
      <c r="BJ3" s="1134"/>
      <c r="BK3" s="1134"/>
      <c r="BL3" s="1134"/>
      <c r="BM3" s="1134"/>
    </row>
    <row r="4" spans="1:65" ht="15.75" customHeight="1" thickBot="1">
      <c r="A4" s="1200"/>
      <c r="B4" s="1202"/>
      <c r="C4" s="1207" t="s">
        <v>70</v>
      </c>
      <c r="D4" s="873" t="s">
        <v>71</v>
      </c>
      <c r="E4" s="862" t="s">
        <v>72</v>
      </c>
      <c r="F4" s="1212"/>
      <c r="G4" s="890"/>
      <c r="H4" s="874"/>
      <c r="I4" s="873" t="s">
        <v>78</v>
      </c>
      <c r="J4" s="862" t="s">
        <v>83</v>
      </c>
      <c r="K4" s="863"/>
      <c r="L4" s="864"/>
      <c r="M4" s="894"/>
      <c r="N4" s="868"/>
      <c r="O4" s="869"/>
      <c r="P4" s="870"/>
      <c r="Q4" s="881"/>
      <c r="R4" s="882"/>
      <c r="S4" s="883"/>
      <c r="T4" s="881"/>
      <c r="U4" s="882"/>
      <c r="V4" s="883"/>
      <c r="W4" s="881"/>
      <c r="X4" s="882"/>
      <c r="Y4" s="883"/>
      <c r="BB4" s="182">
        <v>1</v>
      </c>
      <c r="BC4" s="182" t="s">
        <v>154</v>
      </c>
      <c r="BD4" s="182" t="s">
        <v>155</v>
      </c>
      <c r="BE4" s="182">
        <v>3</v>
      </c>
      <c r="BF4" s="182" t="s">
        <v>156</v>
      </c>
      <c r="BG4" s="182" t="s">
        <v>157</v>
      </c>
      <c r="BH4" s="182">
        <v>5</v>
      </c>
      <c r="BI4" s="182" t="s">
        <v>158</v>
      </c>
      <c r="BJ4" s="182" t="s">
        <v>159</v>
      </c>
      <c r="BK4" s="182">
        <v>7</v>
      </c>
      <c r="BL4" s="182" t="s">
        <v>160</v>
      </c>
      <c r="BM4" s="182" t="s">
        <v>161</v>
      </c>
    </row>
    <row r="5" spans="1:25" ht="16.5" thickBot="1">
      <c r="A5" s="1200"/>
      <c r="B5" s="1202"/>
      <c r="C5" s="1208"/>
      <c r="D5" s="874"/>
      <c r="E5" s="875" t="s">
        <v>73</v>
      </c>
      <c r="F5" s="1197" t="s">
        <v>74</v>
      </c>
      <c r="G5" s="890"/>
      <c r="H5" s="874"/>
      <c r="I5" s="874"/>
      <c r="J5" s="871" t="s">
        <v>25</v>
      </c>
      <c r="K5" s="871" t="s">
        <v>79</v>
      </c>
      <c r="L5" s="871" t="s">
        <v>80</v>
      </c>
      <c r="M5" s="894"/>
      <c r="N5" s="512">
        <v>1</v>
      </c>
      <c r="O5" s="513" t="s">
        <v>154</v>
      </c>
      <c r="P5" s="514" t="s">
        <v>155</v>
      </c>
      <c r="Q5" s="512">
        <v>3</v>
      </c>
      <c r="R5" s="513" t="s">
        <v>156</v>
      </c>
      <c r="S5" s="514" t="s">
        <v>157</v>
      </c>
      <c r="T5" s="512">
        <v>5</v>
      </c>
      <c r="U5" s="513" t="s">
        <v>158</v>
      </c>
      <c r="V5" s="514" t="s">
        <v>159</v>
      </c>
      <c r="W5" s="512">
        <v>7</v>
      </c>
      <c r="X5" s="513">
        <v>8</v>
      </c>
      <c r="Y5" s="514"/>
    </row>
    <row r="6" spans="1:25" ht="16.5" thickBot="1">
      <c r="A6" s="1200"/>
      <c r="B6" s="1202"/>
      <c r="C6" s="1208"/>
      <c r="D6" s="874"/>
      <c r="E6" s="876"/>
      <c r="F6" s="1198"/>
      <c r="G6" s="890"/>
      <c r="H6" s="874"/>
      <c r="I6" s="874"/>
      <c r="J6" s="872"/>
      <c r="K6" s="872"/>
      <c r="L6" s="872"/>
      <c r="M6" s="895"/>
      <c r="N6" s="1209" t="s">
        <v>166</v>
      </c>
      <c r="O6" s="1210"/>
      <c r="P6" s="1210"/>
      <c r="Q6" s="1210"/>
      <c r="R6" s="1210"/>
      <c r="S6" s="1210"/>
      <c r="T6" s="1210"/>
      <c r="U6" s="1210"/>
      <c r="V6" s="1210"/>
      <c r="W6" s="1210"/>
      <c r="X6" s="1210"/>
      <c r="Y6" s="1211"/>
    </row>
    <row r="7" spans="1:25" ht="83.25" customHeight="1" thickBot="1">
      <c r="A7" s="1200"/>
      <c r="B7" s="1202"/>
      <c r="C7" s="1208"/>
      <c r="D7" s="874"/>
      <c r="E7" s="876"/>
      <c r="F7" s="1198"/>
      <c r="G7" s="890"/>
      <c r="H7" s="874"/>
      <c r="I7" s="874"/>
      <c r="J7" s="872"/>
      <c r="K7" s="872"/>
      <c r="L7" s="872"/>
      <c r="M7" s="1172"/>
      <c r="N7" s="512">
        <v>15</v>
      </c>
      <c r="O7" s="513">
        <v>9</v>
      </c>
      <c r="P7" s="514">
        <v>9</v>
      </c>
      <c r="Q7" s="512">
        <v>15</v>
      </c>
      <c r="R7" s="513">
        <v>9</v>
      </c>
      <c r="S7" s="514">
        <v>9</v>
      </c>
      <c r="T7" s="512">
        <v>15</v>
      </c>
      <c r="U7" s="513">
        <v>9</v>
      </c>
      <c r="V7" s="514">
        <v>9</v>
      </c>
      <c r="W7" s="512">
        <v>15</v>
      </c>
      <c r="X7" s="513">
        <v>13</v>
      </c>
      <c r="Y7" s="514"/>
    </row>
    <row r="8" spans="1:65" s="46" customFormat="1" ht="16.5" thickBot="1">
      <c r="A8" s="197">
        <v>1</v>
      </c>
      <c r="B8" s="198">
        <v>2</v>
      </c>
      <c r="C8" s="200">
        <v>3</v>
      </c>
      <c r="D8" s="47">
        <v>4</v>
      </c>
      <c r="E8" s="47">
        <v>5</v>
      </c>
      <c r="F8" s="51">
        <v>6</v>
      </c>
      <c r="G8" s="199">
        <v>7</v>
      </c>
      <c r="H8" s="48">
        <v>8</v>
      </c>
      <c r="I8" s="47">
        <v>9</v>
      </c>
      <c r="J8" s="47">
        <v>10</v>
      </c>
      <c r="K8" s="47">
        <v>11</v>
      </c>
      <c r="L8" s="47">
        <v>12</v>
      </c>
      <c r="M8" s="49">
        <v>13</v>
      </c>
      <c r="N8" s="50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51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</row>
    <row r="9" spans="1:25" ht="21.75" customHeight="1" thickBot="1">
      <c r="A9" s="1194" t="s">
        <v>112</v>
      </c>
      <c r="B9" s="1195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6"/>
    </row>
    <row r="10" spans="1:25" ht="19.5" thickBot="1">
      <c r="A10" s="1178" t="s">
        <v>181</v>
      </c>
      <c r="B10" s="1179"/>
      <c r="C10" s="1179"/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1179"/>
      <c r="U10" s="1179"/>
      <c r="V10" s="1179"/>
      <c r="W10" s="1179"/>
      <c r="X10" s="1179"/>
      <c r="Y10" s="1180"/>
    </row>
    <row r="11" spans="1:65" s="179" customFormat="1" ht="31.5">
      <c r="A11" s="261" t="s">
        <v>85</v>
      </c>
      <c r="B11" s="533" t="s">
        <v>30</v>
      </c>
      <c r="C11" s="166"/>
      <c r="D11" s="534"/>
      <c r="E11" s="534"/>
      <c r="F11" s="792"/>
      <c r="G11" s="163">
        <f aca="true" t="shared" si="0" ref="G11:L11">G12+G13+G14+G15</f>
        <v>7</v>
      </c>
      <c r="H11" s="161">
        <f t="shared" si="0"/>
        <v>210</v>
      </c>
      <c r="I11" s="161">
        <f t="shared" si="0"/>
        <v>92</v>
      </c>
      <c r="J11" s="161">
        <f t="shared" si="0"/>
        <v>0</v>
      </c>
      <c r="K11" s="161">
        <f t="shared" si="0"/>
        <v>0</v>
      </c>
      <c r="L11" s="161">
        <f t="shared" si="0"/>
        <v>92</v>
      </c>
      <c r="M11" s="162">
        <f>M12+M13+M14</f>
        <v>84</v>
      </c>
      <c r="N11" s="797"/>
      <c r="O11" s="535"/>
      <c r="P11" s="536"/>
      <c r="Q11" s="537"/>
      <c r="R11" s="538"/>
      <c r="S11" s="539"/>
      <c r="T11" s="540"/>
      <c r="U11" s="541"/>
      <c r="V11" s="542"/>
      <c r="W11" s="540"/>
      <c r="X11" s="541"/>
      <c r="Y11" s="542"/>
      <c r="AU11" s="233"/>
      <c r="AZ11" s="179" t="s">
        <v>26</v>
      </c>
      <c r="BA11" s="179">
        <f>SUM(BB45:BD45)</f>
        <v>0</v>
      </c>
      <c r="BB11" s="308" t="b">
        <f aca="true" t="shared" si="1" ref="BB11:BM11">ISBLANK(N11)</f>
        <v>1</v>
      </c>
      <c r="BC11" s="308" t="b">
        <f t="shared" si="1"/>
        <v>1</v>
      </c>
      <c r="BD11" s="308" t="b">
        <f t="shared" si="1"/>
        <v>1</v>
      </c>
      <c r="BE11" s="308" t="b">
        <f t="shared" si="1"/>
        <v>1</v>
      </c>
      <c r="BF11" s="308" t="b">
        <f t="shared" si="1"/>
        <v>1</v>
      </c>
      <c r="BG11" s="308" t="b">
        <f t="shared" si="1"/>
        <v>1</v>
      </c>
      <c r="BH11" s="308" t="b">
        <f t="shared" si="1"/>
        <v>1</v>
      </c>
      <c r="BI11" s="308" t="b">
        <f t="shared" si="1"/>
        <v>1</v>
      </c>
      <c r="BJ11" s="308" t="b">
        <f t="shared" si="1"/>
        <v>1</v>
      </c>
      <c r="BK11" s="308" t="b">
        <f t="shared" si="1"/>
        <v>1</v>
      </c>
      <c r="BL11" s="308" t="b">
        <f t="shared" si="1"/>
        <v>1</v>
      </c>
      <c r="BM11" s="308" t="b">
        <f t="shared" si="1"/>
        <v>1</v>
      </c>
    </row>
    <row r="12" spans="1:65" ht="15.75">
      <c r="A12" s="196" t="s">
        <v>90</v>
      </c>
      <c r="B12" s="543" t="s">
        <v>30</v>
      </c>
      <c r="C12" s="140"/>
      <c r="D12" s="165" t="s">
        <v>22</v>
      </c>
      <c r="E12" s="165"/>
      <c r="F12" s="793"/>
      <c r="G12" s="65">
        <v>2</v>
      </c>
      <c r="H12" s="8">
        <f aca="true" t="shared" si="2" ref="H12:H20">G12*30</f>
        <v>60</v>
      </c>
      <c r="I12" s="19">
        <v>30</v>
      </c>
      <c r="J12" s="8"/>
      <c r="K12" s="8"/>
      <c r="L12" s="8">
        <v>30</v>
      </c>
      <c r="M12" s="171">
        <f aca="true" t="shared" si="3" ref="M12:M20">H12-I12</f>
        <v>30</v>
      </c>
      <c r="N12" s="219">
        <v>2</v>
      </c>
      <c r="O12" s="121"/>
      <c r="P12" s="122"/>
      <c r="Q12" s="124"/>
      <c r="R12" s="8"/>
      <c r="S12" s="125"/>
      <c r="T12" s="57"/>
      <c r="U12" s="8"/>
      <c r="V12" s="125"/>
      <c r="W12" s="124"/>
      <c r="X12" s="8"/>
      <c r="Y12" s="125"/>
      <c r="AZ12" s="179" t="s">
        <v>27</v>
      </c>
      <c r="BA12" s="151">
        <f>SUM(BE45:BG45)</f>
        <v>0</v>
      </c>
      <c r="BB12" s="311" t="b">
        <f aca="true" t="shared" si="4" ref="BB12:BH44">ISBLANK(N12)</f>
        <v>0</v>
      </c>
      <c r="BC12" s="308" t="b">
        <f t="shared" si="4"/>
        <v>1</v>
      </c>
      <c r="BD12" s="308" t="b">
        <f t="shared" si="4"/>
        <v>1</v>
      </c>
      <c r="BE12" s="308" t="b">
        <f t="shared" si="4"/>
        <v>1</v>
      </c>
      <c r="BF12" s="308" t="b">
        <f t="shared" si="4"/>
        <v>1</v>
      </c>
      <c r="BG12" s="308" t="b">
        <f t="shared" si="4"/>
        <v>1</v>
      </c>
      <c r="BH12" s="308" t="b">
        <f t="shared" si="4"/>
        <v>1</v>
      </c>
      <c r="BI12" s="308" t="b">
        <f aca="true" t="shared" si="5" ref="BI12:BM44">ISBLANK(U12)</f>
        <v>1</v>
      </c>
      <c r="BJ12" s="308" t="b">
        <f t="shared" si="5"/>
        <v>1</v>
      </c>
      <c r="BK12" s="308" t="b">
        <f t="shared" si="5"/>
        <v>1</v>
      </c>
      <c r="BL12" s="308" t="b">
        <f t="shared" si="5"/>
        <v>1</v>
      </c>
      <c r="BM12" s="308" t="b">
        <f t="shared" si="5"/>
        <v>1</v>
      </c>
    </row>
    <row r="13" spans="1:65" ht="15.75">
      <c r="A13" s="196" t="s">
        <v>91</v>
      </c>
      <c r="B13" s="543" t="s">
        <v>30</v>
      </c>
      <c r="C13" s="140"/>
      <c r="D13" s="165"/>
      <c r="E13" s="165"/>
      <c r="F13" s="793"/>
      <c r="G13" s="65">
        <v>1.5</v>
      </c>
      <c r="H13" s="8">
        <f t="shared" si="2"/>
        <v>45</v>
      </c>
      <c r="I13" s="19">
        <f aca="true" t="shared" si="6" ref="I13:I20">J13+K13+L13</f>
        <v>18</v>
      </c>
      <c r="J13" s="8"/>
      <c r="K13" s="8"/>
      <c r="L13" s="8">
        <v>18</v>
      </c>
      <c r="M13" s="125">
        <f t="shared" si="3"/>
        <v>27</v>
      </c>
      <c r="N13" s="219"/>
      <c r="O13" s="121">
        <v>2</v>
      </c>
      <c r="P13" s="122"/>
      <c r="Q13" s="124"/>
      <c r="R13" s="8"/>
      <c r="S13" s="125"/>
      <c r="T13" s="57"/>
      <c r="U13" s="8"/>
      <c r="V13" s="125"/>
      <c r="W13" s="124"/>
      <c r="X13" s="8"/>
      <c r="Y13" s="125"/>
      <c r="AZ13" s="179" t="s">
        <v>28</v>
      </c>
      <c r="BA13" s="151">
        <f>SUM(BH45:BJ45)</f>
        <v>0</v>
      </c>
      <c r="BB13" s="308" t="b">
        <f t="shared" si="4"/>
        <v>1</v>
      </c>
      <c r="BC13" s="308" t="b">
        <f t="shared" si="4"/>
        <v>0</v>
      </c>
      <c r="BD13" s="308" t="b">
        <f t="shared" si="4"/>
        <v>1</v>
      </c>
      <c r="BE13" s="308" t="b">
        <f t="shared" si="4"/>
        <v>1</v>
      </c>
      <c r="BF13" s="308" t="b">
        <f t="shared" si="4"/>
        <v>1</v>
      </c>
      <c r="BG13" s="308" t="b">
        <f t="shared" si="4"/>
        <v>1</v>
      </c>
      <c r="BH13" s="308" t="b">
        <f t="shared" si="4"/>
        <v>1</v>
      </c>
      <c r="BI13" s="308" t="b">
        <f t="shared" si="5"/>
        <v>1</v>
      </c>
      <c r="BJ13" s="308" t="b">
        <f t="shared" si="5"/>
        <v>1</v>
      </c>
      <c r="BK13" s="308" t="b">
        <f t="shared" si="5"/>
        <v>1</v>
      </c>
      <c r="BL13" s="308" t="b">
        <f t="shared" si="5"/>
        <v>1</v>
      </c>
      <c r="BM13" s="308" t="b">
        <f t="shared" si="5"/>
        <v>1</v>
      </c>
    </row>
    <row r="14" spans="1:65" ht="15.75">
      <c r="A14" s="196" t="s">
        <v>92</v>
      </c>
      <c r="B14" s="543" t="s">
        <v>30</v>
      </c>
      <c r="C14" s="140"/>
      <c r="D14" s="165" t="s">
        <v>155</v>
      </c>
      <c r="E14" s="165"/>
      <c r="F14" s="793"/>
      <c r="G14" s="65">
        <v>1.5</v>
      </c>
      <c r="H14" s="8">
        <f t="shared" si="2"/>
        <v>45</v>
      </c>
      <c r="I14" s="19">
        <f t="shared" si="6"/>
        <v>18</v>
      </c>
      <c r="J14" s="8"/>
      <c r="K14" s="8"/>
      <c r="L14" s="8">
        <v>18</v>
      </c>
      <c r="M14" s="125">
        <f t="shared" si="3"/>
        <v>27</v>
      </c>
      <c r="N14" s="219"/>
      <c r="O14" s="121"/>
      <c r="P14" s="122">
        <v>2</v>
      </c>
      <c r="Q14" s="124"/>
      <c r="R14" s="8"/>
      <c r="S14" s="125"/>
      <c r="T14" s="57"/>
      <c r="U14" s="8"/>
      <c r="V14" s="125"/>
      <c r="W14" s="124"/>
      <c r="X14" s="8"/>
      <c r="Y14" s="125"/>
      <c r="AZ14" s="179" t="s">
        <v>29</v>
      </c>
      <c r="BA14" s="151">
        <f>SUM(BK45:BM45)</f>
        <v>0</v>
      </c>
      <c r="BB14" s="308" t="b">
        <f t="shared" si="4"/>
        <v>1</v>
      </c>
      <c r="BC14" s="308" t="b">
        <f t="shared" si="4"/>
        <v>1</v>
      </c>
      <c r="BD14" s="308" t="b">
        <f t="shared" si="4"/>
        <v>0</v>
      </c>
      <c r="BE14" s="308" t="b">
        <f t="shared" si="4"/>
        <v>1</v>
      </c>
      <c r="BF14" s="308" t="b">
        <f t="shared" si="4"/>
        <v>1</v>
      </c>
      <c r="BG14" s="308" t="b">
        <f t="shared" si="4"/>
        <v>1</v>
      </c>
      <c r="BH14" s="308" t="b">
        <f t="shared" si="4"/>
        <v>1</v>
      </c>
      <c r="BI14" s="308" t="b">
        <f t="shared" si="5"/>
        <v>1</v>
      </c>
      <c r="BJ14" s="308" t="b">
        <f t="shared" si="5"/>
        <v>1</v>
      </c>
      <c r="BK14" s="308" t="b">
        <f t="shared" si="5"/>
        <v>1</v>
      </c>
      <c r="BL14" s="308" t="b">
        <f t="shared" si="5"/>
        <v>1</v>
      </c>
      <c r="BM14" s="308" t="b">
        <f t="shared" si="5"/>
        <v>1</v>
      </c>
    </row>
    <row r="15" spans="1:65" ht="15.75">
      <c r="A15" s="196" t="s">
        <v>124</v>
      </c>
      <c r="B15" s="218" t="s">
        <v>30</v>
      </c>
      <c r="C15" s="140"/>
      <c r="D15" s="165" t="s">
        <v>378</v>
      </c>
      <c r="E15" s="165"/>
      <c r="F15" s="793"/>
      <c r="G15" s="65">
        <v>2</v>
      </c>
      <c r="H15" s="8">
        <f t="shared" si="2"/>
        <v>60</v>
      </c>
      <c r="I15" s="19">
        <f t="shared" si="6"/>
        <v>26</v>
      </c>
      <c r="J15" s="8"/>
      <c r="K15" s="8"/>
      <c r="L15" s="8">
        <v>26</v>
      </c>
      <c r="M15" s="125">
        <f t="shared" si="3"/>
        <v>34</v>
      </c>
      <c r="N15" s="219"/>
      <c r="O15" s="121"/>
      <c r="P15" s="122"/>
      <c r="Q15" s="124"/>
      <c r="R15" s="8"/>
      <c r="S15" s="125"/>
      <c r="T15" s="57"/>
      <c r="U15" s="8"/>
      <c r="V15" s="125"/>
      <c r="W15" s="124"/>
      <c r="X15" s="8">
        <v>2</v>
      </c>
      <c r="Y15" s="125"/>
      <c r="BA15" s="151">
        <f>SUM(BA11:BA14)</f>
        <v>0</v>
      </c>
      <c r="BB15" s="382" t="b">
        <f t="shared" si="4"/>
        <v>1</v>
      </c>
      <c r="BC15" s="382" t="b">
        <f t="shared" si="4"/>
        <v>1</v>
      </c>
      <c r="BD15" s="382" t="b">
        <f t="shared" si="4"/>
        <v>1</v>
      </c>
      <c r="BE15" s="382" t="b">
        <f t="shared" si="4"/>
        <v>1</v>
      </c>
      <c r="BF15" s="382" t="b">
        <f t="shared" si="4"/>
        <v>1</v>
      </c>
      <c r="BG15" s="382" t="b">
        <f t="shared" si="4"/>
        <v>1</v>
      </c>
      <c r="BH15" s="382" t="b">
        <f t="shared" si="4"/>
        <v>1</v>
      </c>
      <c r="BI15" s="382" t="b">
        <f t="shared" si="5"/>
        <v>1</v>
      </c>
      <c r="BJ15" s="382" t="b">
        <f t="shared" si="5"/>
        <v>1</v>
      </c>
      <c r="BK15" s="382" t="b">
        <f t="shared" si="5"/>
        <v>1</v>
      </c>
      <c r="BL15" s="382" t="b">
        <f t="shared" si="5"/>
        <v>0</v>
      </c>
      <c r="BM15" s="382" t="b">
        <f t="shared" si="5"/>
        <v>1</v>
      </c>
    </row>
    <row r="16" spans="1:65" s="238" customFormat="1" ht="15.75">
      <c r="A16" s="544" t="s">
        <v>86</v>
      </c>
      <c r="B16" s="545" t="s">
        <v>375</v>
      </c>
      <c r="C16" s="546"/>
      <c r="D16" s="547"/>
      <c r="E16" s="547"/>
      <c r="F16" s="794"/>
      <c r="G16" s="334">
        <f aca="true" t="shared" si="7" ref="G16:L16">G17+G18</f>
        <v>5</v>
      </c>
      <c r="H16" s="803">
        <f t="shared" si="7"/>
        <v>150</v>
      </c>
      <c r="I16" s="803">
        <f t="shared" si="7"/>
        <v>60</v>
      </c>
      <c r="J16" s="803">
        <f t="shared" si="7"/>
        <v>40</v>
      </c>
      <c r="K16" s="803">
        <f t="shared" si="7"/>
        <v>0</v>
      </c>
      <c r="L16" s="803">
        <f t="shared" si="7"/>
        <v>20</v>
      </c>
      <c r="M16" s="236">
        <f t="shared" si="3"/>
        <v>90</v>
      </c>
      <c r="N16" s="798"/>
      <c r="O16" s="550"/>
      <c r="P16" s="551"/>
      <c r="Q16" s="549"/>
      <c r="R16" s="550"/>
      <c r="S16" s="551"/>
      <c r="T16" s="546"/>
      <c r="U16" s="547"/>
      <c r="V16" s="548"/>
      <c r="W16" s="546"/>
      <c r="X16" s="547"/>
      <c r="Y16" s="548"/>
      <c r="AU16" s="304"/>
      <c r="AV16" s="239"/>
      <c r="BB16" s="383" t="b">
        <f t="shared" si="4"/>
        <v>1</v>
      </c>
      <c r="BC16" s="383" t="b">
        <f t="shared" si="4"/>
        <v>1</v>
      </c>
      <c r="BD16" s="383" t="b">
        <f t="shared" si="4"/>
        <v>1</v>
      </c>
      <c r="BE16" s="383" t="b">
        <f t="shared" si="4"/>
        <v>1</v>
      </c>
      <c r="BF16" s="383" t="b">
        <f t="shared" si="4"/>
        <v>1</v>
      </c>
      <c r="BG16" s="383" t="b">
        <f t="shared" si="4"/>
        <v>1</v>
      </c>
      <c r="BH16" s="383" t="b">
        <f t="shared" si="4"/>
        <v>1</v>
      </c>
      <c r="BI16" s="383" t="b">
        <f t="shared" si="5"/>
        <v>1</v>
      </c>
      <c r="BJ16" s="383" t="b">
        <f t="shared" si="5"/>
        <v>1</v>
      </c>
      <c r="BK16" s="383" t="b">
        <f t="shared" si="5"/>
        <v>1</v>
      </c>
      <c r="BL16" s="383" t="b">
        <f t="shared" si="5"/>
        <v>1</v>
      </c>
      <c r="BM16" s="383" t="b">
        <f t="shared" si="5"/>
        <v>1</v>
      </c>
    </row>
    <row r="17" spans="1:65" s="238" customFormat="1" ht="15.75">
      <c r="A17" s="791" t="s">
        <v>386</v>
      </c>
      <c r="B17" s="552" t="s">
        <v>375</v>
      </c>
      <c r="C17" s="133"/>
      <c r="D17" s="132"/>
      <c r="E17" s="132"/>
      <c r="F17" s="155"/>
      <c r="G17" s="65">
        <v>2.5</v>
      </c>
      <c r="H17" s="8">
        <f>G17*30</f>
        <v>75</v>
      </c>
      <c r="I17" s="19">
        <f>J17+K17+L17</f>
        <v>30</v>
      </c>
      <c r="J17" s="8">
        <v>20</v>
      </c>
      <c r="K17" s="8"/>
      <c r="L17" s="8">
        <v>10</v>
      </c>
      <c r="M17" s="125">
        <f>H17-I17</f>
        <v>45</v>
      </c>
      <c r="N17" s="799"/>
      <c r="O17" s="554"/>
      <c r="P17" s="555"/>
      <c r="Q17" s="553"/>
      <c r="R17" s="554">
        <v>3</v>
      </c>
      <c r="S17" s="555"/>
      <c r="T17" s="133"/>
      <c r="U17" s="132"/>
      <c r="V17" s="134"/>
      <c r="W17" s="133"/>
      <c r="X17" s="132"/>
      <c r="Y17" s="134"/>
      <c r="AU17" s="304"/>
      <c r="AV17" s="239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</row>
    <row r="18" spans="1:67" s="238" customFormat="1" ht="19.5" customHeight="1">
      <c r="A18" s="791" t="s">
        <v>387</v>
      </c>
      <c r="B18" s="552" t="s">
        <v>375</v>
      </c>
      <c r="C18" s="140" t="s">
        <v>157</v>
      </c>
      <c r="D18" s="8"/>
      <c r="E18" s="8"/>
      <c r="F18" s="11"/>
      <c r="G18" s="65">
        <v>2.5</v>
      </c>
      <c r="H18" s="8">
        <f>G18*30</f>
        <v>75</v>
      </c>
      <c r="I18" s="19">
        <f>J18+K18+L18</f>
        <v>30</v>
      </c>
      <c r="J18" s="8">
        <v>20</v>
      </c>
      <c r="K18" s="8"/>
      <c r="L18" s="8">
        <v>10</v>
      </c>
      <c r="M18" s="125">
        <f>H18-I18</f>
        <v>45</v>
      </c>
      <c r="N18" s="219"/>
      <c r="O18" s="121"/>
      <c r="P18" s="122"/>
      <c r="Q18" s="120"/>
      <c r="R18" s="121"/>
      <c r="S18" s="122">
        <v>3</v>
      </c>
      <c r="T18" s="124"/>
      <c r="U18" s="8"/>
      <c r="V18" s="125"/>
      <c r="W18" s="124"/>
      <c r="X18" s="8"/>
      <c r="Y18" s="125"/>
      <c r="AU18" s="304"/>
      <c r="AV18" s="239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O18" s="516"/>
    </row>
    <row r="19" spans="1:65" s="238" customFormat="1" ht="31.5">
      <c r="A19" s="228" t="s">
        <v>87</v>
      </c>
      <c r="B19" s="556" t="s">
        <v>185</v>
      </c>
      <c r="C19" s="259">
        <v>3</v>
      </c>
      <c r="D19" s="234"/>
      <c r="E19" s="234"/>
      <c r="F19" s="795"/>
      <c r="G19" s="334">
        <v>3</v>
      </c>
      <c r="H19" s="234">
        <f>G19*30</f>
        <v>90</v>
      </c>
      <c r="I19" s="235">
        <f>J19+K19+L19</f>
        <v>30</v>
      </c>
      <c r="J19" s="234"/>
      <c r="K19" s="234"/>
      <c r="L19" s="234">
        <v>30</v>
      </c>
      <c r="M19" s="236">
        <f>H19-I19</f>
        <v>60</v>
      </c>
      <c r="N19" s="800"/>
      <c r="O19" s="461"/>
      <c r="P19" s="462"/>
      <c r="Q19" s="460">
        <v>2</v>
      </c>
      <c r="R19" s="461"/>
      <c r="S19" s="462"/>
      <c r="T19" s="259"/>
      <c r="U19" s="234"/>
      <c r="V19" s="236"/>
      <c r="W19" s="259"/>
      <c r="X19" s="234"/>
      <c r="Y19" s="236"/>
      <c r="AU19" s="304"/>
      <c r="AV19" s="239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</row>
    <row r="20" spans="1:65" s="238" customFormat="1" ht="15.75">
      <c r="A20" s="228" t="s">
        <v>187</v>
      </c>
      <c r="B20" s="557" t="s">
        <v>376</v>
      </c>
      <c r="C20" s="140">
        <v>3</v>
      </c>
      <c r="D20" s="24"/>
      <c r="E20" s="24"/>
      <c r="F20" s="26"/>
      <c r="G20" s="170">
        <v>3</v>
      </c>
      <c r="H20" s="24">
        <f t="shared" si="2"/>
        <v>90</v>
      </c>
      <c r="I20" s="123">
        <f t="shared" si="6"/>
        <v>45</v>
      </c>
      <c r="J20" s="24">
        <v>30</v>
      </c>
      <c r="K20" s="24"/>
      <c r="L20" s="24">
        <v>15</v>
      </c>
      <c r="M20" s="142">
        <f t="shared" si="3"/>
        <v>45</v>
      </c>
      <c r="N20" s="801"/>
      <c r="O20" s="121"/>
      <c r="P20" s="122"/>
      <c r="Q20" s="120">
        <v>3</v>
      </c>
      <c r="R20" s="121"/>
      <c r="S20" s="122"/>
      <c r="T20" s="140"/>
      <c r="U20" s="24"/>
      <c r="V20" s="142"/>
      <c r="W20" s="140"/>
      <c r="X20" s="24"/>
      <c r="Y20" s="142"/>
      <c r="AU20" s="304"/>
      <c r="AV20" s="239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</row>
    <row r="21" spans="1:65" s="238" customFormat="1" ht="15.75">
      <c r="A21" s="228" t="s">
        <v>88</v>
      </c>
      <c r="B21" s="556" t="s">
        <v>186</v>
      </c>
      <c r="C21" s="229"/>
      <c r="D21" s="243" t="s">
        <v>22</v>
      </c>
      <c r="E21" s="243"/>
      <c r="F21" s="145"/>
      <c r="G21" s="170">
        <v>3</v>
      </c>
      <c r="H21" s="27">
        <f>G21*30</f>
        <v>90</v>
      </c>
      <c r="I21" s="25">
        <f>J21+K21+L21</f>
        <v>30</v>
      </c>
      <c r="J21" s="27">
        <v>15</v>
      </c>
      <c r="K21" s="29"/>
      <c r="L21" s="29">
        <v>15</v>
      </c>
      <c r="M21" s="142">
        <f aca="true" t="shared" si="8" ref="M21:M29">H21-I21</f>
        <v>60</v>
      </c>
      <c r="N21" s="219">
        <v>2</v>
      </c>
      <c r="O21" s="121"/>
      <c r="P21" s="463"/>
      <c r="Q21" s="464"/>
      <c r="R21" s="465"/>
      <c r="S21" s="463"/>
      <c r="T21" s="260"/>
      <c r="U21" s="257"/>
      <c r="V21" s="258"/>
      <c r="W21" s="260"/>
      <c r="X21" s="257"/>
      <c r="Y21" s="258"/>
      <c r="AU21" s="304"/>
      <c r="AV21" s="239"/>
      <c r="BB21" s="311" t="b">
        <f t="shared" si="4"/>
        <v>0</v>
      </c>
      <c r="BC21" s="308" t="b">
        <f t="shared" si="4"/>
        <v>1</v>
      </c>
      <c r="BD21" s="308" t="b">
        <f t="shared" si="4"/>
        <v>1</v>
      </c>
      <c r="BE21" s="308" t="b">
        <f t="shared" si="4"/>
        <v>1</v>
      </c>
      <c r="BF21" s="308" t="b">
        <f t="shared" si="4"/>
        <v>1</v>
      </c>
      <c r="BG21" s="308" t="b">
        <f t="shared" si="4"/>
        <v>1</v>
      </c>
      <c r="BH21" s="308" t="b">
        <f t="shared" si="4"/>
        <v>1</v>
      </c>
      <c r="BI21" s="308" t="b">
        <f t="shared" si="5"/>
        <v>1</v>
      </c>
      <c r="BJ21" s="308" t="b">
        <f t="shared" si="5"/>
        <v>1</v>
      </c>
      <c r="BK21" s="308" t="b">
        <f t="shared" si="5"/>
        <v>1</v>
      </c>
      <c r="BL21" s="308" t="b">
        <f t="shared" si="5"/>
        <v>1</v>
      </c>
      <c r="BM21" s="308" t="b">
        <f t="shared" si="5"/>
        <v>1</v>
      </c>
    </row>
    <row r="22" spans="1:65" s="226" customFormat="1" ht="15.75">
      <c r="A22" s="228" t="s">
        <v>89</v>
      </c>
      <c r="B22" s="302" t="s">
        <v>36</v>
      </c>
      <c r="C22" s="229"/>
      <c r="D22" s="29">
        <v>1</v>
      </c>
      <c r="E22" s="29"/>
      <c r="F22" s="145"/>
      <c r="G22" s="170">
        <v>3</v>
      </c>
      <c r="H22" s="27">
        <f>G22*30</f>
        <v>90</v>
      </c>
      <c r="I22" s="123">
        <f>J22+L22</f>
        <v>30</v>
      </c>
      <c r="J22" s="27">
        <v>20</v>
      </c>
      <c r="K22" s="29"/>
      <c r="L22" s="29">
        <v>10</v>
      </c>
      <c r="M22" s="142">
        <f t="shared" si="8"/>
        <v>60</v>
      </c>
      <c r="N22" s="61">
        <v>2</v>
      </c>
      <c r="O22" s="121"/>
      <c r="P22" s="122"/>
      <c r="Q22" s="57"/>
      <c r="R22" s="56"/>
      <c r="S22" s="58"/>
      <c r="T22" s="68"/>
      <c r="U22" s="66"/>
      <c r="V22" s="67"/>
      <c r="W22" s="68"/>
      <c r="X22" s="66"/>
      <c r="Y22" s="67"/>
      <c r="AU22" s="179"/>
      <c r="AV22" s="227"/>
      <c r="BB22" s="311" t="b">
        <f t="shared" si="4"/>
        <v>0</v>
      </c>
      <c r="BC22" s="308" t="b">
        <f t="shared" si="4"/>
        <v>1</v>
      </c>
      <c r="BD22" s="308" t="b">
        <f t="shared" si="4"/>
        <v>1</v>
      </c>
      <c r="BE22" s="308" t="b">
        <f t="shared" si="4"/>
        <v>1</v>
      </c>
      <c r="BF22" s="308" t="b">
        <f t="shared" si="4"/>
        <v>1</v>
      </c>
      <c r="BG22" s="308" t="b">
        <f t="shared" si="4"/>
        <v>1</v>
      </c>
      <c r="BH22" s="308" t="b">
        <f t="shared" si="4"/>
        <v>1</v>
      </c>
      <c r="BI22" s="308" t="b">
        <f t="shared" si="5"/>
        <v>1</v>
      </c>
      <c r="BJ22" s="308" t="b">
        <f t="shared" si="5"/>
        <v>1</v>
      </c>
      <c r="BK22" s="308" t="b">
        <f t="shared" si="5"/>
        <v>1</v>
      </c>
      <c r="BL22" s="308" t="b">
        <f t="shared" si="5"/>
        <v>1</v>
      </c>
      <c r="BM22" s="308" t="b">
        <f t="shared" si="5"/>
        <v>1</v>
      </c>
    </row>
    <row r="23" spans="1:65" s="226" customFormat="1" ht="31.5">
      <c r="A23" s="228" t="s">
        <v>189</v>
      </c>
      <c r="B23" s="302" t="s">
        <v>119</v>
      </c>
      <c r="C23" s="229"/>
      <c r="D23" s="243"/>
      <c r="E23" s="24"/>
      <c r="F23" s="26"/>
      <c r="G23" s="240">
        <f>G24+G25</f>
        <v>4</v>
      </c>
      <c r="H23" s="24">
        <f aca="true" t="shared" si="9" ref="H23:H37">PRODUCT(G23,30)</f>
        <v>120</v>
      </c>
      <c r="I23" s="25">
        <f>SUM(J23+K23+L23)</f>
        <v>54</v>
      </c>
      <c r="J23" s="25">
        <f>SUM(J24:J25)</f>
        <v>27</v>
      </c>
      <c r="K23" s="24">
        <f>SUM(K24:K25)</f>
        <v>18</v>
      </c>
      <c r="L23" s="24">
        <f>SUM(L24:L25)</f>
        <v>9</v>
      </c>
      <c r="M23" s="142">
        <f t="shared" si="8"/>
        <v>66</v>
      </c>
      <c r="N23" s="61"/>
      <c r="O23" s="56"/>
      <c r="P23" s="58"/>
      <c r="Q23" s="57"/>
      <c r="R23" s="56"/>
      <c r="S23" s="58"/>
      <c r="T23" s="68"/>
      <c r="U23" s="66"/>
      <c r="V23" s="67"/>
      <c r="W23" s="68"/>
      <c r="X23" s="66"/>
      <c r="Y23" s="67"/>
      <c r="AU23" s="179"/>
      <c r="AV23" s="227"/>
      <c r="BB23" s="308" t="b">
        <f t="shared" si="4"/>
        <v>1</v>
      </c>
      <c r="BC23" s="308" t="b">
        <f t="shared" si="4"/>
        <v>1</v>
      </c>
      <c r="BD23" s="308" t="b">
        <f t="shared" si="4"/>
        <v>1</v>
      </c>
      <c r="BE23" s="308" t="b">
        <f t="shared" si="4"/>
        <v>1</v>
      </c>
      <c r="BF23" s="308" t="b">
        <f t="shared" si="4"/>
        <v>1</v>
      </c>
      <c r="BG23" s="308" t="b">
        <f t="shared" si="4"/>
        <v>1</v>
      </c>
      <c r="BH23" s="308" t="b">
        <f t="shared" si="4"/>
        <v>1</v>
      </c>
      <c r="BI23" s="308" t="b">
        <f t="shared" si="5"/>
        <v>1</v>
      </c>
      <c r="BJ23" s="308" t="b">
        <f t="shared" si="5"/>
        <v>1</v>
      </c>
      <c r="BK23" s="308" t="b">
        <f t="shared" si="5"/>
        <v>1</v>
      </c>
      <c r="BL23" s="308" t="b">
        <f t="shared" si="5"/>
        <v>1</v>
      </c>
      <c r="BM23" s="308" t="b">
        <f t="shared" si="5"/>
        <v>1</v>
      </c>
    </row>
    <row r="24" spans="1:65" s="180" customFormat="1" ht="31.5">
      <c r="A24" s="196" t="s">
        <v>388</v>
      </c>
      <c r="B24" s="552" t="s">
        <v>119</v>
      </c>
      <c r="C24" s="275"/>
      <c r="D24" s="115"/>
      <c r="E24" s="115"/>
      <c r="F24" s="131"/>
      <c r="G24" s="186">
        <v>2</v>
      </c>
      <c r="H24" s="8">
        <f t="shared" si="9"/>
        <v>60</v>
      </c>
      <c r="I24" s="15">
        <f>SUM(J24+K24+L24)</f>
        <v>27</v>
      </c>
      <c r="J24" s="20">
        <v>18</v>
      </c>
      <c r="K24" s="12">
        <v>9</v>
      </c>
      <c r="L24" s="12"/>
      <c r="M24" s="125">
        <f t="shared" si="8"/>
        <v>33</v>
      </c>
      <c r="N24" s="202"/>
      <c r="O24" s="117"/>
      <c r="P24" s="138"/>
      <c r="Q24" s="116"/>
      <c r="R24" s="117">
        <v>3</v>
      </c>
      <c r="S24" s="138"/>
      <c r="T24" s="116"/>
      <c r="U24" s="117"/>
      <c r="V24" s="138"/>
      <c r="W24" s="116"/>
      <c r="X24" s="117"/>
      <c r="Y24" s="138"/>
      <c r="AU24" s="151"/>
      <c r="AV24" s="181"/>
      <c r="BB24" s="308" t="b">
        <f t="shared" si="4"/>
        <v>1</v>
      </c>
      <c r="BC24" s="308" t="b">
        <f t="shared" si="4"/>
        <v>1</v>
      </c>
      <c r="BD24" s="308" t="b">
        <f t="shared" si="4"/>
        <v>1</v>
      </c>
      <c r="BE24" s="308" t="b">
        <f t="shared" si="4"/>
        <v>1</v>
      </c>
      <c r="BF24" s="308" t="b">
        <f t="shared" si="4"/>
        <v>0</v>
      </c>
      <c r="BG24" s="308" t="b">
        <f t="shared" si="4"/>
        <v>1</v>
      </c>
      <c r="BH24" s="308" t="b">
        <f t="shared" si="4"/>
        <v>1</v>
      </c>
      <c r="BI24" s="308" t="b">
        <f t="shared" si="5"/>
        <v>1</v>
      </c>
      <c r="BJ24" s="308" t="b">
        <f t="shared" si="5"/>
        <v>1</v>
      </c>
      <c r="BK24" s="308" t="b">
        <f t="shared" si="5"/>
        <v>1</v>
      </c>
      <c r="BL24" s="308" t="b">
        <f t="shared" si="5"/>
        <v>1</v>
      </c>
      <c r="BM24" s="308" t="b">
        <f t="shared" si="5"/>
        <v>1</v>
      </c>
    </row>
    <row r="25" spans="1:65" s="180" customFormat="1" ht="31.5">
      <c r="A25" s="196" t="s">
        <v>389</v>
      </c>
      <c r="B25" s="178" t="s">
        <v>119</v>
      </c>
      <c r="C25" s="140" t="s">
        <v>157</v>
      </c>
      <c r="D25" s="24"/>
      <c r="E25" s="24"/>
      <c r="F25" s="26"/>
      <c r="G25" s="186">
        <v>2</v>
      </c>
      <c r="H25" s="8">
        <f t="shared" si="9"/>
        <v>60</v>
      </c>
      <c r="I25" s="15">
        <f>SUM(J25+K25+L25)</f>
        <v>27</v>
      </c>
      <c r="J25" s="20">
        <v>9</v>
      </c>
      <c r="K25" s="12">
        <v>9</v>
      </c>
      <c r="L25" s="12">
        <v>9</v>
      </c>
      <c r="M25" s="125">
        <f t="shared" si="8"/>
        <v>33</v>
      </c>
      <c r="N25" s="61"/>
      <c r="O25" s="56"/>
      <c r="P25" s="58"/>
      <c r="Q25" s="57"/>
      <c r="R25" s="56"/>
      <c r="S25" s="62">
        <v>3</v>
      </c>
      <c r="T25" s="57"/>
      <c r="U25" s="56"/>
      <c r="V25" s="58"/>
      <c r="W25" s="57"/>
      <c r="X25" s="56"/>
      <c r="Y25" s="58"/>
      <c r="AU25" s="151"/>
      <c r="AV25" s="181"/>
      <c r="BB25" s="308" t="b">
        <f t="shared" si="4"/>
        <v>1</v>
      </c>
      <c r="BC25" s="308" t="b">
        <f t="shared" si="4"/>
        <v>1</v>
      </c>
      <c r="BD25" s="308" t="b">
        <f t="shared" si="4"/>
        <v>1</v>
      </c>
      <c r="BE25" s="308" t="b">
        <f t="shared" si="4"/>
        <v>1</v>
      </c>
      <c r="BF25" s="308" t="b">
        <f t="shared" si="4"/>
        <v>1</v>
      </c>
      <c r="BG25" s="308" t="b">
        <f t="shared" si="4"/>
        <v>0</v>
      </c>
      <c r="BH25" s="308" t="b">
        <f t="shared" si="4"/>
        <v>1</v>
      </c>
      <c r="BI25" s="308" t="b">
        <f t="shared" si="5"/>
        <v>1</v>
      </c>
      <c r="BJ25" s="308" t="b">
        <f t="shared" si="5"/>
        <v>1</v>
      </c>
      <c r="BK25" s="308" t="b">
        <f t="shared" si="5"/>
        <v>1</v>
      </c>
      <c r="BL25" s="308" t="b">
        <f t="shared" si="5"/>
        <v>1</v>
      </c>
      <c r="BM25" s="308" t="b">
        <f t="shared" si="5"/>
        <v>1</v>
      </c>
    </row>
    <row r="26" spans="1:65" s="226" customFormat="1" ht="15.75">
      <c r="A26" s="228" t="s">
        <v>188</v>
      </c>
      <c r="B26" s="302" t="s">
        <v>118</v>
      </c>
      <c r="C26" s="140"/>
      <c r="D26" s="24"/>
      <c r="E26" s="24"/>
      <c r="F26" s="26"/>
      <c r="G26" s="240">
        <f>G27+G28+G29</f>
        <v>7.5</v>
      </c>
      <c r="H26" s="24">
        <f t="shared" si="9"/>
        <v>225</v>
      </c>
      <c r="I26" s="25">
        <f>SUM(J26+K26+L26)</f>
        <v>99</v>
      </c>
      <c r="J26" s="25">
        <f>J27+J28+J29</f>
        <v>33</v>
      </c>
      <c r="K26" s="25">
        <f>K27+K28+K29</f>
        <v>66</v>
      </c>
      <c r="L26" s="24"/>
      <c r="M26" s="142">
        <f t="shared" si="8"/>
        <v>126</v>
      </c>
      <c r="N26" s="232"/>
      <c r="O26" s="66"/>
      <c r="P26" s="67"/>
      <c r="Q26" s="68"/>
      <c r="R26" s="66"/>
      <c r="S26" s="67"/>
      <c r="T26" s="68"/>
      <c r="U26" s="66"/>
      <c r="V26" s="67"/>
      <c r="W26" s="68"/>
      <c r="X26" s="66"/>
      <c r="Y26" s="67"/>
      <c r="AU26" s="179"/>
      <c r="AV26" s="227"/>
      <c r="BB26" s="308" t="b">
        <f t="shared" si="4"/>
        <v>1</v>
      </c>
      <c r="BC26" s="308" t="b">
        <f t="shared" si="4"/>
        <v>1</v>
      </c>
      <c r="BD26" s="308" t="b">
        <f t="shared" si="4"/>
        <v>1</v>
      </c>
      <c r="BE26" s="308" t="b">
        <f t="shared" si="4"/>
        <v>1</v>
      </c>
      <c r="BF26" s="308" t="b">
        <f t="shared" si="4"/>
        <v>1</v>
      </c>
      <c r="BG26" s="308" t="b">
        <f t="shared" si="4"/>
        <v>1</v>
      </c>
      <c r="BH26" s="308" t="b">
        <f t="shared" si="4"/>
        <v>1</v>
      </c>
      <c r="BI26" s="308" t="b">
        <f t="shared" si="5"/>
        <v>1</v>
      </c>
      <c r="BJ26" s="308" t="b">
        <f t="shared" si="5"/>
        <v>1</v>
      </c>
      <c r="BK26" s="308" t="b">
        <f t="shared" si="5"/>
        <v>1</v>
      </c>
      <c r="BL26" s="308" t="b">
        <f t="shared" si="5"/>
        <v>1</v>
      </c>
      <c r="BM26" s="308" t="b">
        <f t="shared" si="5"/>
        <v>1</v>
      </c>
    </row>
    <row r="27" spans="1:65" s="180" customFormat="1" ht="15.75">
      <c r="A27" s="196" t="s">
        <v>191</v>
      </c>
      <c r="B27" s="178" t="s">
        <v>118</v>
      </c>
      <c r="C27" s="140"/>
      <c r="D27" s="24">
        <v>1</v>
      </c>
      <c r="E27" s="72"/>
      <c r="F27" s="127"/>
      <c r="G27" s="186">
        <v>3.5</v>
      </c>
      <c r="H27" s="8">
        <f t="shared" si="9"/>
        <v>105</v>
      </c>
      <c r="I27" s="15">
        <v>45</v>
      </c>
      <c r="J27" s="20">
        <v>15</v>
      </c>
      <c r="K27" s="12">
        <v>30</v>
      </c>
      <c r="L27" s="12"/>
      <c r="M27" s="125">
        <f t="shared" si="8"/>
        <v>60</v>
      </c>
      <c r="N27" s="61">
        <f>I27/15</f>
        <v>3</v>
      </c>
      <c r="O27" s="56"/>
      <c r="P27" s="58"/>
      <c r="Q27" s="57"/>
      <c r="R27" s="56"/>
      <c r="S27" s="58"/>
      <c r="T27" s="57"/>
      <c r="U27" s="56"/>
      <c r="V27" s="58"/>
      <c r="W27" s="57"/>
      <c r="X27" s="56"/>
      <c r="Y27" s="58"/>
      <c r="AU27" s="151"/>
      <c r="AV27" s="181"/>
      <c r="BB27" s="311" t="b">
        <f t="shared" si="4"/>
        <v>0</v>
      </c>
      <c r="BC27" s="308" t="b">
        <f t="shared" si="4"/>
        <v>1</v>
      </c>
      <c r="BD27" s="308" t="b">
        <f t="shared" si="4"/>
        <v>1</v>
      </c>
      <c r="BE27" s="308" t="b">
        <f t="shared" si="4"/>
        <v>1</v>
      </c>
      <c r="BF27" s="308" t="b">
        <f t="shared" si="4"/>
        <v>1</v>
      </c>
      <c r="BG27" s="308" t="b">
        <f t="shared" si="4"/>
        <v>1</v>
      </c>
      <c r="BH27" s="308" t="b">
        <f t="shared" si="4"/>
        <v>1</v>
      </c>
      <c r="BI27" s="308" t="b">
        <f t="shared" si="5"/>
        <v>1</v>
      </c>
      <c r="BJ27" s="308" t="b">
        <f t="shared" si="5"/>
        <v>1</v>
      </c>
      <c r="BK27" s="308" t="b">
        <f t="shared" si="5"/>
        <v>1</v>
      </c>
      <c r="BL27" s="308" t="b">
        <f t="shared" si="5"/>
        <v>1</v>
      </c>
      <c r="BM27" s="308" t="b">
        <f t="shared" si="5"/>
        <v>1</v>
      </c>
    </row>
    <row r="28" spans="1:65" s="180" customFormat="1" ht="15.75">
      <c r="A28" s="196" t="s">
        <v>192</v>
      </c>
      <c r="B28" s="178" t="s">
        <v>118</v>
      </c>
      <c r="C28" s="140"/>
      <c r="D28" s="24"/>
      <c r="E28" s="72"/>
      <c r="F28" s="127"/>
      <c r="G28" s="186">
        <v>2</v>
      </c>
      <c r="H28" s="8">
        <f t="shared" si="9"/>
        <v>60</v>
      </c>
      <c r="I28" s="15">
        <f>SUM(J28+K28+L28)</f>
        <v>27</v>
      </c>
      <c r="J28" s="20">
        <v>9</v>
      </c>
      <c r="K28" s="12">
        <v>18</v>
      </c>
      <c r="L28" s="12"/>
      <c r="M28" s="125">
        <f t="shared" si="8"/>
        <v>33</v>
      </c>
      <c r="N28" s="61"/>
      <c r="O28" s="56">
        <f>I28/9</f>
        <v>3</v>
      </c>
      <c r="P28" s="58"/>
      <c r="Q28" s="57"/>
      <c r="R28" s="56"/>
      <c r="S28" s="58"/>
      <c r="T28" s="57"/>
      <c r="U28" s="56"/>
      <c r="V28" s="58"/>
      <c r="W28" s="57"/>
      <c r="X28" s="56"/>
      <c r="Y28" s="58"/>
      <c r="AU28" s="151"/>
      <c r="AV28" s="181"/>
      <c r="BB28" s="308" t="b">
        <f t="shared" si="4"/>
        <v>1</v>
      </c>
      <c r="BC28" s="308" t="b">
        <f t="shared" si="4"/>
        <v>0</v>
      </c>
      <c r="BD28" s="308" t="b">
        <f t="shared" si="4"/>
        <v>1</v>
      </c>
      <c r="BE28" s="308" t="b">
        <f t="shared" si="4"/>
        <v>1</v>
      </c>
      <c r="BF28" s="308" t="b">
        <f t="shared" si="4"/>
        <v>1</v>
      </c>
      <c r="BG28" s="308" t="b">
        <f t="shared" si="4"/>
        <v>1</v>
      </c>
      <c r="BH28" s="308" t="b">
        <f t="shared" si="4"/>
        <v>1</v>
      </c>
      <c r="BI28" s="308" t="b">
        <f t="shared" si="5"/>
        <v>1</v>
      </c>
      <c r="BJ28" s="308" t="b">
        <f t="shared" si="5"/>
        <v>1</v>
      </c>
      <c r="BK28" s="308" t="b">
        <f t="shared" si="5"/>
        <v>1</v>
      </c>
      <c r="BL28" s="308" t="b">
        <f t="shared" si="5"/>
        <v>1</v>
      </c>
      <c r="BM28" s="308" t="b">
        <f t="shared" si="5"/>
        <v>1</v>
      </c>
    </row>
    <row r="29" spans="1:65" s="180" customFormat="1" ht="15.75">
      <c r="A29" s="196" t="s">
        <v>390</v>
      </c>
      <c r="B29" s="178" t="s">
        <v>118</v>
      </c>
      <c r="C29" s="140" t="s">
        <v>155</v>
      </c>
      <c r="D29" s="24"/>
      <c r="E29" s="24"/>
      <c r="F29" s="26"/>
      <c r="G29" s="186">
        <v>2</v>
      </c>
      <c r="H29" s="8">
        <f t="shared" si="9"/>
        <v>60</v>
      </c>
      <c r="I29" s="15">
        <f>SUM(J29+K29+L29)</f>
        <v>27</v>
      </c>
      <c r="J29" s="20">
        <v>9</v>
      </c>
      <c r="K29" s="12">
        <v>18</v>
      </c>
      <c r="L29" s="12"/>
      <c r="M29" s="125">
        <f t="shared" si="8"/>
        <v>33</v>
      </c>
      <c r="N29" s="61"/>
      <c r="O29" s="56"/>
      <c r="P29" s="58">
        <f>I29/9</f>
        <v>3</v>
      </c>
      <c r="Q29" s="57"/>
      <c r="R29" s="56"/>
      <c r="S29" s="58"/>
      <c r="T29" s="57"/>
      <c r="U29" s="56"/>
      <c r="V29" s="58"/>
      <c r="W29" s="57"/>
      <c r="X29" s="56"/>
      <c r="Y29" s="58"/>
      <c r="AU29" s="151"/>
      <c r="AV29" s="181"/>
      <c r="BB29" s="308" t="b">
        <f t="shared" si="4"/>
        <v>1</v>
      </c>
      <c r="BC29" s="308" t="b">
        <f t="shared" si="4"/>
        <v>1</v>
      </c>
      <c r="BD29" s="308" t="b">
        <f t="shared" si="4"/>
        <v>0</v>
      </c>
      <c r="BE29" s="308" t="b">
        <f t="shared" si="4"/>
        <v>1</v>
      </c>
      <c r="BF29" s="308" t="b">
        <f t="shared" si="4"/>
        <v>1</v>
      </c>
      <c r="BG29" s="308" t="b">
        <f t="shared" si="4"/>
        <v>1</v>
      </c>
      <c r="BH29" s="308" t="b">
        <f t="shared" si="4"/>
        <v>1</v>
      </c>
      <c r="BI29" s="308" t="b">
        <f t="shared" si="5"/>
        <v>1</v>
      </c>
      <c r="BJ29" s="308" t="b">
        <f t="shared" si="5"/>
        <v>1</v>
      </c>
      <c r="BK29" s="308" t="b">
        <f t="shared" si="5"/>
        <v>1</v>
      </c>
      <c r="BL29" s="308" t="b">
        <f t="shared" si="5"/>
        <v>1</v>
      </c>
      <c r="BM29" s="308" t="b">
        <f t="shared" si="5"/>
        <v>1</v>
      </c>
    </row>
    <row r="30" spans="1:65" s="226" customFormat="1" ht="15.75">
      <c r="A30" s="228" t="s">
        <v>190</v>
      </c>
      <c r="B30" s="302" t="s">
        <v>123</v>
      </c>
      <c r="C30" s="241"/>
      <c r="D30" s="174"/>
      <c r="E30" s="174"/>
      <c r="F30" s="796"/>
      <c r="G30" s="170">
        <f>G31+G32+G33</f>
        <v>12.5</v>
      </c>
      <c r="H30" s="24">
        <f t="shared" si="9"/>
        <v>375</v>
      </c>
      <c r="I30" s="25">
        <f>SUM(J30+K30+L30)</f>
        <v>198</v>
      </c>
      <c r="J30" s="27">
        <f>J31+J32+J33</f>
        <v>99</v>
      </c>
      <c r="K30" s="27">
        <f>K31+K32+K33</f>
        <v>0</v>
      </c>
      <c r="L30" s="27">
        <f>L31+L32+L33</f>
        <v>99</v>
      </c>
      <c r="M30" s="242">
        <f>SUM(M31:M33)</f>
        <v>177</v>
      </c>
      <c r="N30" s="802"/>
      <c r="O30" s="69"/>
      <c r="P30" s="70"/>
      <c r="Q30" s="71"/>
      <c r="R30" s="69"/>
      <c r="S30" s="70"/>
      <c r="T30" s="71"/>
      <c r="U30" s="69"/>
      <c r="V30" s="70"/>
      <c r="W30" s="71"/>
      <c r="X30" s="69"/>
      <c r="Y30" s="70"/>
      <c r="AU30" s="179"/>
      <c r="AV30" s="227"/>
      <c r="BB30" s="308" t="b">
        <f t="shared" si="4"/>
        <v>1</v>
      </c>
      <c r="BC30" s="308" t="b">
        <f t="shared" si="4"/>
        <v>1</v>
      </c>
      <c r="BD30" s="308" t="b">
        <f t="shared" si="4"/>
        <v>1</v>
      </c>
      <c r="BE30" s="308" t="b">
        <f t="shared" si="4"/>
        <v>1</v>
      </c>
      <c r="BF30" s="308" t="b">
        <f t="shared" si="4"/>
        <v>1</v>
      </c>
      <c r="BG30" s="308" t="b">
        <f t="shared" si="4"/>
        <v>1</v>
      </c>
      <c r="BH30" s="308" t="b">
        <f t="shared" si="4"/>
        <v>1</v>
      </c>
      <c r="BI30" s="308" t="b">
        <f t="shared" si="5"/>
        <v>1</v>
      </c>
      <c r="BJ30" s="308" t="b">
        <f t="shared" si="5"/>
        <v>1</v>
      </c>
      <c r="BK30" s="308" t="b">
        <f t="shared" si="5"/>
        <v>1</v>
      </c>
      <c r="BL30" s="308" t="b">
        <f t="shared" si="5"/>
        <v>1</v>
      </c>
      <c r="BM30" s="308" t="b">
        <f t="shared" si="5"/>
        <v>1</v>
      </c>
    </row>
    <row r="31" spans="1:65" s="180" customFormat="1" ht="15.75">
      <c r="A31" s="196" t="s">
        <v>249</v>
      </c>
      <c r="B31" s="178" t="s">
        <v>123</v>
      </c>
      <c r="C31" s="140"/>
      <c r="D31" s="24">
        <v>1</v>
      </c>
      <c r="E31" s="72"/>
      <c r="F31" s="127"/>
      <c r="G31" s="186">
        <v>6</v>
      </c>
      <c r="H31" s="8">
        <f t="shared" si="9"/>
        <v>180</v>
      </c>
      <c r="I31" s="15">
        <f>J31+L31</f>
        <v>90</v>
      </c>
      <c r="J31" s="20">
        <v>45</v>
      </c>
      <c r="K31" s="12"/>
      <c r="L31" s="12">
        <v>45</v>
      </c>
      <c r="M31" s="125">
        <f>H31-I31</f>
        <v>90</v>
      </c>
      <c r="N31" s="61">
        <v>6</v>
      </c>
      <c r="O31" s="56"/>
      <c r="P31" s="58"/>
      <c r="Q31" s="57"/>
      <c r="R31" s="56"/>
      <c r="S31" s="58"/>
      <c r="T31" s="57"/>
      <c r="U31" s="56"/>
      <c r="V31" s="58"/>
      <c r="W31" s="57"/>
      <c r="X31" s="56"/>
      <c r="Y31" s="58"/>
      <c r="AU31" s="151"/>
      <c r="AV31" s="181"/>
      <c r="BB31" s="311" t="b">
        <f t="shared" si="4"/>
        <v>0</v>
      </c>
      <c r="BC31" s="308" t="b">
        <f t="shared" si="4"/>
        <v>1</v>
      </c>
      <c r="BD31" s="308" t="b">
        <f t="shared" si="4"/>
        <v>1</v>
      </c>
      <c r="BE31" s="308" t="b">
        <f t="shared" si="4"/>
        <v>1</v>
      </c>
      <c r="BF31" s="308" t="b">
        <f t="shared" si="4"/>
        <v>1</v>
      </c>
      <c r="BG31" s="308" t="b">
        <f t="shared" si="4"/>
        <v>1</v>
      </c>
      <c r="BH31" s="308" t="b">
        <f t="shared" si="4"/>
        <v>1</v>
      </c>
      <c r="BI31" s="308" t="b">
        <f t="shared" si="5"/>
        <v>1</v>
      </c>
      <c r="BJ31" s="308" t="b">
        <f t="shared" si="5"/>
        <v>1</v>
      </c>
      <c r="BK31" s="308" t="b">
        <f t="shared" si="5"/>
        <v>1</v>
      </c>
      <c r="BL31" s="308" t="b">
        <f t="shared" si="5"/>
        <v>1</v>
      </c>
      <c r="BM31" s="308" t="b">
        <f t="shared" si="5"/>
        <v>1</v>
      </c>
    </row>
    <row r="32" spans="1:65" s="180" customFormat="1" ht="15.75">
      <c r="A32" s="196" t="s">
        <v>250</v>
      </c>
      <c r="B32" s="178" t="s">
        <v>123</v>
      </c>
      <c r="C32" s="140"/>
      <c r="D32" s="24"/>
      <c r="E32" s="72"/>
      <c r="F32" s="127"/>
      <c r="G32" s="186">
        <v>3.5</v>
      </c>
      <c r="H32" s="8">
        <f t="shared" si="9"/>
        <v>105</v>
      </c>
      <c r="I32" s="15">
        <f>SUM(J32+K32+L32)</f>
        <v>54</v>
      </c>
      <c r="J32" s="20">
        <v>27</v>
      </c>
      <c r="K32" s="12"/>
      <c r="L32" s="12">
        <v>27</v>
      </c>
      <c r="M32" s="125">
        <f>H32-I32</f>
        <v>51</v>
      </c>
      <c r="N32" s="61"/>
      <c r="O32" s="56">
        <f>I32/9</f>
        <v>6</v>
      </c>
      <c r="P32" s="58"/>
      <c r="Q32" s="57"/>
      <c r="R32" s="56"/>
      <c r="S32" s="58"/>
      <c r="T32" s="57"/>
      <c r="U32" s="56"/>
      <c r="V32" s="58"/>
      <c r="W32" s="57"/>
      <c r="X32" s="56"/>
      <c r="Y32" s="58"/>
      <c r="AU32" s="151"/>
      <c r="AV32" s="181"/>
      <c r="BB32" s="308" t="b">
        <f t="shared" si="4"/>
        <v>1</v>
      </c>
      <c r="BC32" s="308" t="b">
        <f t="shared" si="4"/>
        <v>0</v>
      </c>
      <c r="BD32" s="308" t="b">
        <f t="shared" si="4"/>
        <v>1</v>
      </c>
      <c r="BE32" s="308" t="b">
        <f t="shared" si="4"/>
        <v>1</v>
      </c>
      <c r="BF32" s="308" t="b">
        <f t="shared" si="4"/>
        <v>1</v>
      </c>
      <c r="BG32" s="308" t="b">
        <f t="shared" si="4"/>
        <v>1</v>
      </c>
      <c r="BH32" s="308" t="b">
        <f t="shared" si="4"/>
        <v>1</v>
      </c>
      <c r="BI32" s="308" t="b">
        <f t="shared" si="5"/>
        <v>1</v>
      </c>
      <c r="BJ32" s="308" t="b">
        <f t="shared" si="5"/>
        <v>1</v>
      </c>
      <c r="BK32" s="308" t="b">
        <f t="shared" si="5"/>
        <v>1</v>
      </c>
      <c r="BL32" s="308" t="b">
        <f t="shared" si="5"/>
        <v>1</v>
      </c>
      <c r="BM32" s="308" t="b">
        <f t="shared" si="5"/>
        <v>1</v>
      </c>
    </row>
    <row r="33" spans="1:65" s="180" customFormat="1" ht="15.75">
      <c r="A33" s="196" t="s">
        <v>251</v>
      </c>
      <c r="B33" s="178" t="s">
        <v>123</v>
      </c>
      <c r="C33" s="140" t="s">
        <v>155</v>
      </c>
      <c r="D33" s="24"/>
      <c r="E33" s="24"/>
      <c r="F33" s="26"/>
      <c r="G33" s="186">
        <v>3</v>
      </c>
      <c r="H33" s="8">
        <f t="shared" si="9"/>
        <v>90</v>
      </c>
      <c r="I33" s="15">
        <f>SUM(J33+K33+L33)</f>
        <v>54</v>
      </c>
      <c r="J33" s="20">
        <v>27</v>
      </c>
      <c r="K33" s="12"/>
      <c r="L33" s="12">
        <v>27</v>
      </c>
      <c r="M33" s="125">
        <f>H33-I33</f>
        <v>36</v>
      </c>
      <c r="N33" s="61"/>
      <c r="O33" s="56"/>
      <c r="P33" s="58">
        <f>I33/9</f>
        <v>6</v>
      </c>
      <c r="Q33" s="57"/>
      <c r="R33" s="56"/>
      <c r="S33" s="58"/>
      <c r="T33" s="57"/>
      <c r="U33" s="56"/>
      <c r="V33" s="58"/>
      <c r="W33" s="57"/>
      <c r="X33" s="56"/>
      <c r="Y33" s="58"/>
      <c r="AU33" s="151"/>
      <c r="AV33" s="181"/>
      <c r="BB33" s="308" t="b">
        <f t="shared" si="4"/>
        <v>1</v>
      </c>
      <c r="BC33" s="308" t="b">
        <f t="shared" si="4"/>
        <v>1</v>
      </c>
      <c r="BD33" s="308" t="b">
        <f t="shared" si="4"/>
        <v>0</v>
      </c>
      <c r="BE33" s="308" t="b">
        <f t="shared" si="4"/>
        <v>1</v>
      </c>
      <c r="BF33" s="308" t="b">
        <f t="shared" si="4"/>
        <v>1</v>
      </c>
      <c r="BG33" s="308" t="b">
        <f t="shared" si="4"/>
        <v>1</v>
      </c>
      <c r="BH33" s="308" t="b">
        <f t="shared" si="4"/>
        <v>1</v>
      </c>
      <c r="BI33" s="308" t="b">
        <f t="shared" si="5"/>
        <v>1</v>
      </c>
      <c r="BJ33" s="308" t="b">
        <f t="shared" si="5"/>
        <v>1</v>
      </c>
      <c r="BK33" s="308" t="b">
        <f t="shared" si="5"/>
        <v>1</v>
      </c>
      <c r="BL33" s="308" t="b">
        <f t="shared" si="5"/>
        <v>1</v>
      </c>
      <c r="BM33" s="308" t="b">
        <f t="shared" si="5"/>
        <v>1</v>
      </c>
    </row>
    <row r="34" spans="1:65" s="226" customFormat="1" ht="15.75">
      <c r="A34" s="228" t="s">
        <v>193</v>
      </c>
      <c r="B34" s="302" t="s">
        <v>55</v>
      </c>
      <c r="C34" s="140"/>
      <c r="D34" s="24"/>
      <c r="E34" s="24"/>
      <c r="F34" s="26"/>
      <c r="G34" s="68">
        <f>G35+G36+G37</f>
        <v>6.5</v>
      </c>
      <c r="H34" s="24">
        <f t="shared" si="9"/>
        <v>195</v>
      </c>
      <c r="I34" s="25">
        <f>SUM(J34+K34+L34)</f>
        <v>114</v>
      </c>
      <c r="J34" s="25">
        <f>J35+J36+J37</f>
        <v>30</v>
      </c>
      <c r="K34" s="25">
        <f>K35+K36+K37</f>
        <v>0</v>
      </c>
      <c r="L34" s="25">
        <f>L35+L36+L37</f>
        <v>84</v>
      </c>
      <c r="M34" s="153">
        <f>M35+M36+M37</f>
        <v>81</v>
      </c>
      <c r="N34" s="232"/>
      <c r="O34" s="66"/>
      <c r="P34" s="67"/>
      <c r="Q34" s="68"/>
      <c r="R34" s="66"/>
      <c r="S34" s="67"/>
      <c r="T34" s="68"/>
      <c r="U34" s="66"/>
      <c r="V34" s="67"/>
      <c r="W34" s="68"/>
      <c r="X34" s="66"/>
      <c r="Y34" s="67"/>
      <c r="AU34" s="179"/>
      <c r="AV34" s="227"/>
      <c r="BB34" s="308" t="b">
        <f t="shared" si="4"/>
        <v>1</v>
      </c>
      <c r="BC34" s="308" t="b">
        <f t="shared" si="4"/>
        <v>1</v>
      </c>
      <c r="BD34" s="308" t="b">
        <f t="shared" si="4"/>
        <v>1</v>
      </c>
      <c r="BE34" s="308" t="b">
        <f t="shared" si="4"/>
        <v>1</v>
      </c>
      <c r="BF34" s="308" t="b">
        <f t="shared" si="4"/>
        <v>1</v>
      </c>
      <c r="BG34" s="308" t="b">
        <f t="shared" si="4"/>
        <v>1</v>
      </c>
      <c r="BH34" s="308" t="b">
        <f t="shared" si="4"/>
        <v>1</v>
      </c>
      <c r="BI34" s="308" t="b">
        <f t="shared" si="5"/>
        <v>1</v>
      </c>
      <c r="BJ34" s="308" t="b">
        <f t="shared" si="5"/>
        <v>1</v>
      </c>
      <c r="BK34" s="308" t="b">
        <f t="shared" si="5"/>
        <v>1</v>
      </c>
      <c r="BL34" s="308" t="b">
        <f t="shared" si="5"/>
        <v>1</v>
      </c>
      <c r="BM34" s="308" t="b">
        <f t="shared" si="5"/>
        <v>1</v>
      </c>
    </row>
    <row r="35" spans="1:65" s="226" customFormat="1" ht="15.75">
      <c r="A35" s="196" t="s">
        <v>252</v>
      </c>
      <c r="B35" s="178" t="s">
        <v>55</v>
      </c>
      <c r="C35" s="140">
        <v>1</v>
      </c>
      <c r="D35" s="24"/>
      <c r="E35" s="24"/>
      <c r="F35" s="26"/>
      <c r="G35" s="186">
        <v>3</v>
      </c>
      <c r="H35" s="8">
        <f t="shared" si="9"/>
        <v>90</v>
      </c>
      <c r="I35" s="15">
        <f>SUM(J35+K35+L35)</f>
        <v>60</v>
      </c>
      <c r="J35" s="20">
        <v>30</v>
      </c>
      <c r="K35" s="12"/>
      <c r="L35" s="12">
        <v>30</v>
      </c>
      <c r="M35" s="17">
        <f>H35-I35</f>
        <v>30</v>
      </c>
      <c r="N35" s="61">
        <v>4</v>
      </c>
      <c r="O35" s="56"/>
      <c r="P35" s="58"/>
      <c r="Q35" s="57"/>
      <c r="R35" s="56"/>
      <c r="S35" s="58"/>
      <c r="T35" s="57"/>
      <c r="U35" s="56"/>
      <c r="V35" s="58"/>
      <c r="W35" s="57"/>
      <c r="X35" s="56"/>
      <c r="Y35" s="58"/>
      <c r="AU35" s="179"/>
      <c r="AV35" s="227"/>
      <c r="BB35" s="308" t="b">
        <f t="shared" si="4"/>
        <v>0</v>
      </c>
      <c r="BC35" s="308" t="b">
        <f t="shared" si="4"/>
        <v>1</v>
      </c>
      <c r="BD35" s="308" t="b">
        <f t="shared" si="4"/>
        <v>1</v>
      </c>
      <c r="BE35" s="308" t="b">
        <f t="shared" si="4"/>
        <v>1</v>
      </c>
      <c r="BF35" s="308" t="b">
        <f t="shared" si="4"/>
        <v>1</v>
      </c>
      <c r="BG35" s="308" t="b">
        <f t="shared" si="4"/>
        <v>1</v>
      </c>
      <c r="BH35" s="308" t="b">
        <f t="shared" si="4"/>
        <v>1</v>
      </c>
      <c r="BI35" s="308" t="b">
        <f t="shared" si="5"/>
        <v>1</v>
      </c>
      <c r="BJ35" s="308" t="b">
        <f t="shared" si="5"/>
        <v>1</v>
      </c>
      <c r="BK35" s="308" t="b">
        <f t="shared" si="5"/>
        <v>1</v>
      </c>
      <c r="BL35" s="308" t="b">
        <f t="shared" si="5"/>
        <v>1</v>
      </c>
      <c r="BM35" s="308" t="b">
        <f t="shared" si="5"/>
        <v>1</v>
      </c>
    </row>
    <row r="36" spans="1:65" s="226" customFormat="1" ht="15.75">
      <c r="A36" s="196" t="s">
        <v>253</v>
      </c>
      <c r="B36" s="178" t="s">
        <v>55</v>
      </c>
      <c r="C36" s="140"/>
      <c r="D36" s="24"/>
      <c r="E36" s="24"/>
      <c r="F36" s="26"/>
      <c r="G36" s="186">
        <v>2</v>
      </c>
      <c r="H36" s="8">
        <f t="shared" si="9"/>
        <v>60</v>
      </c>
      <c r="I36" s="15">
        <v>27</v>
      </c>
      <c r="J36" s="20"/>
      <c r="K36" s="12"/>
      <c r="L36" s="12">
        <v>27</v>
      </c>
      <c r="M36" s="125">
        <f>H36-I36</f>
        <v>33</v>
      </c>
      <c r="N36" s="61"/>
      <c r="O36" s="56">
        <v>3</v>
      </c>
      <c r="P36" s="58"/>
      <c r="Q36" s="57"/>
      <c r="R36" s="56"/>
      <c r="S36" s="58"/>
      <c r="T36" s="57"/>
      <c r="U36" s="56"/>
      <c r="V36" s="58"/>
      <c r="W36" s="57"/>
      <c r="X36" s="56"/>
      <c r="Y36" s="58"/>
      <c r="AU36" s="179"/>
      <c r="AV36" s="227"/>
      <c r="BB36" s="308" t="b">
        <f t="shared" si="4"/>
        <v>1</v>
      </c>
      <c r="BC36" s="308" t="b">
        <f t="shared" si="4"/>
        <v>0</v>
      </c>
      <c r="BD36" s="308" t="b">
        <f t="shared" si="4"/>
        <v>1</v>
      </c>
      <c r="BE36" s="308" t="b">
        <f t="shared" si="4"/>
        <v>1</v>
      </c>
      <c r="BF36" s="308" t="b">
        <f t="shared" si="4"/>
        <v>1</v>
      </c>
      <c r="BG36" s="308" t="b">
        <f t="shared" si="4"/>
        <v>1</v>
      </c>
      <c r="BH36" s="308" t="b">
        <f aca="true" t="shared" si="10" ref="BH36:BH44">ISBLANK(T36)</f>
        <v>1</v>
      </c>
      <c r="BI36" s="308" t="b">
        <f t="shared" si="5"/>
        <v>1</v>
      </c>
      <c r="BJ36" s="308" t="b">
        <f t="shared" si="5"/>
        <v>1</v>
      </c>
      <c r="BK36" s="308" t="b">
        <f t="shared" si="5"/>
        <v>1</v>
      </c>
      <c r="BL36" s="308" t="b">
        <f t="shared" si="5"/>
        <v>1</v>
      </c>
      <c r="BM36" s="308" t="b">
        <f t="shared" si="5"/>
        <v>1</v>
      </c>
    </row>
    <row r="37" spans="1:65" s="180" customFormat="1" ht="15.75">
      <c r="A37" s="196" t="s">
        <v>254</v>
      </c>
      <c r="B37" s="178" t="s">
        <v>55</v>
      </c>
      <c r="C37" s="140"/>
      <c r="D37" s="24" t="s">
        <v>162</v>
      </c>
      <c r="E37" s="24"/>
      <c r="F37" s="26"/>
      <c r="G37" s="186">
        <v>1.5</v>
      </c>
      <c r="H37" s="8">
        <f t="shared" si="9"/>
        <v>45</v>
      </c>
      <c r="I37" s="15">
        <f aca="true" t="shared" si="11" ref="I37:I44">SUM(J37+K37+L37)</f>
        <v>27</v>
      </c>
      <c r="J37" s="20"/>
      <c r="K37" s="12"/>
      <c r="L37" s="12">
        <v>27</v>
      </c>
      <c r="M37" s="125">
        <f>H37-I37</f>
        <v>18</v>
      </c>
      <c r="N37" s="61"/>
      <c r="O37" s="56"/>
      <c r="P37" s="58">
        <f>I37/9</f>
        <v>3</v>
      </c>
      <c r="Q37" s="57"/>
      <c r="R37" s="56"/>
      <c r="S37" s="58"/>
      <c r="T37" s="57"/>
      <c r="U37" s="56"/>
      <c r="V37" s="58"/>
      <c r="W37" s="57"/>
      <c r="X37" s="56"/>
      <c r="Y37" s="58"/>
      <c r="AU37" s="151"/>
      <c r="AV37" s="181"/>
      <c r="BB37" s="308" t="b">
        <f t="shared" si="4"/>
        <v>1</v>
      </c>
      <c r="BC37" s="308" t="b">
        <f t="shared" si="4"/>
        <v>1</v>
      </c>
      <c r="BD37" s="308" t="b">
        <f t="shared" si="4"/>
        <v>0</v>
      </c>
      <c r="BE37" s="308" t="b">
        <f t="shared" si="4"/>
        <v>1</v>
      </c>
      <c r="BF37" s="308" t="b">
        <f t="shared" si="4"/>
        <v>1</v>
      </c>
      <c r="BG37" s="308" t="b">
        <f t="shared" si="4"/>
        <v>1</v>
      </c>
      <c r="BH37" s="308" t="b">
        <f t="shared" si="10"/>
        <v>1</v>
      </c>
      <c r="BI37" s="308" t="b">
        <f t="shared" si="5"/>
        <v>1</v>
      </c>
      <c r="BJ37" s="308" t="b">
        <f t="shared" si="5"/>
        <v>1</v>
      </c>
      <c r="BK37" s="308" t="b">
        <f t="shared" si="5"/>
        <v>1</v>
      </c>
      <c r="BL37" s="308" t="b">
        <f t="shared" si="5"/>
        <v>1</v>
      </c>
      <c r="BM37" s="308" t="b">
        <f t="shared" si="5"/>
        <v>1</v>
      </c>
    </row>
    <row r="38" spans="1:65" s="226" customFormat="1" ht="31.5">
      <c r="A38" s="228" t="s">
        <v>194</v>
      </c>
      <c r="B38" s="302" t="s">
        <v>377</v>
      </c>
      <c r="C38" s="244"/>
      <c r="D38" s="29">
        <v>3</v>
      </c>
      <c r="E38" s="24"/>
      <c r="F38" s="26"/>
      <c r="G38" s="240">
        <v>3</v>
      </c>
      <c r="H38" s="8">
        <f aca="true" t="shared" si="12" ref="H38:H44">PRODUCT(G38,30)</f>
        <v>90</v>
      </c>
      <c r="I38" s="15">
        <f t="shared" si="11"/>
        <v>30</v>
      </c>
      <c r="J38" s="20">
        <v>15</v>
      </c>
      <c r="K38" s="12"/>
      <c r="L38" s="12">
        <v>15</v>
      </c>
      <c r="M38" s="17">
        <f>H38-I38</f>
        <v>60</v>
      </c>
      <c r="N38" s="232"/>
      <c r="O38" s="66"/>
      <c r="P38" s="67"/>
      <c r="Q38" s="57">
        <v>2</v>
      </c>
      <c r="R38" s="66"/>
      <c r="S38" s="67"/>
      <c r="T38" s="68"/>
      <c r="U38" s="66"/>
      <c r="V38" s="67"/>
      <c r="W38" s="68"/>
      <c r="X38" s="66"/>
      <c r="Y38" s="67"/>
      <c r="AU38" s="179"/>
      <c r="AV38" s="227"/>
      <c r="BB38" s="308" t="b">
        <f t="shared" si="4"/>
        <v>1</v>
      </c>
      <c r="BC38" s="308" t="b">
        <f t="shared" si="4"/>
        <v>1</v>
      </c>
      <c r="BD38" s="308" t="b">
        <f t="shared" si="4"/>
        <v>1</v>
      </c>
      <c r="BE38" s="308" t="b">
        <f t="shared" si="4"/>
        <v>0</v>
      </c>
      <c r="BF38" s="308" t="b">
        <f t="shared" si="4"/>
        <v>1</v>
      </c>
      <c r="BG38" s="308" t="b">
        <f t="shared" si="4"/>
        <v>1</v>
      </c>
      <c r="BH38" s="308" t="b">
        <f t="shared" si="10"/>
        <v>1</v>
      </c>
      <c r="BI38" s="308" t="b">
        <f t="shared" si="5"/>
        <v>1</v>
      </c>
      <c r="BJ38" s="308" t="b">
        <f t="shared" si="5"/>
        <v>1</v>
      </c>
      <c r="BK38" s="308" t="b">
        <f t="shared" si="5"/>
        <v>1</v>
      </c>
      <c r="BL38" s="308" t="b">
        <f t="shared" si="5"/>
        <v>1</v>
      </c>
      <c r="BM38" s="308" t="b">
        <f t="shared" si="5"/>
        <v>1</v>
      </c>
    </row>
    <row r="39" spans="1:65" s="226" customFormat="1" ht="15.75">
      <c r="A39" s="228" t="s">
        <v>195</v>
      </c>
      <c r="B39" s="302" t="s">
        <v>379</v>
      </c>
      <c r="C39" s="140">
        <v>7</v>
      </c>
      <c r="D39" s="24"/>
      <c r="E39" s="24"/>
      <c r="F39" s="26"/>
      <c r="G39" s="240">
        <v>3</v>
      </c>
      <c r="H39" s="24">
        <f t="shared" si="12"/>
        <v>90</v>
      </c>
      <c r="I39" s="25">
        <f>SUM(J39+K39+L39)</f>
        <v>30</v>
      </c>
      <c r="J39" s="27">
        <v>20</v>
      </c>
      <c r="K39" s="29">
        <v>10</v>
      </c>
      <c r="L39" s="29"/>
      <c r="M39" s="142">
        <f>H39-I39</f>
        <v>60</v>
      </c>
      <c r="N39" s="61"/>
      <c r="O39" s="56"/>
      <c r="P39" s="58"/>
      <c r="Q39" s="57"/>
      <c r="R39" s="56"/>
      <c r="S39" s="58"/>
      <c r="T39" s="57"/>
      <c r="U39" s="56"/>
      <c r="V39" s="58"/>
      <c r="W39" s="57">
        <v>2</v>
      </c>
      <c r="X39" s="66"/>
      <c r="Y39" s="67"/>
      <c r="AU39" s="179"/>
      <c r="AV39" s="227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</row>
    <row r="40" spans="1:65" s="226" customFormat="1" ht="15.75">
      <c r="A40" s="228" t="s">
        <v>196</v>
      </c>
      <c r="B40" s="302" t="s">
        <v>38</v>
      </c>
      <c r="C40" s="229"/>
      <c r="D40" s="243"/>
      <c r="E40" s="24"/>
      <c r="F40" s="26"/>
      <c r="G40" s="240">
        <f>SUM(G41:G43)</f>
        <v>11</v>
      </c>
      <c r="H40" s="24">
        <f t="shared" si="12"/>
        <v>330</v>
      </c>
      <c r="I40" s="25">
        <f t="shared" si="11"/>
        <v>165</v>
      </c>
      <c r="J40" s="25">
        <f>SUM(J41:J43)</f>
        <v>99</v>
      </c>
      <c r="K40" s="25">
        <f>SUM(K41:K43)</f>
        <v>33</v>
      </c>
      <c r="L40" s="25">
        <f>SUM(L41:L43)</f>
        <v>33</v>
      </c>
      <c r="M40" s="153">
        <f>SUM(M41:M43)</f>
        <v>165</v>
      </c>
      <c r="N40" s="232"/>
      <c r="O40" s="66"/>
      <c r="P40" s="67"/>
      <c r="Q40" s="68"/>
      <c r="R40" s="66"/>
      <c r="S40" s="67"/>
      <c r="T40" s="68"/>
      <c r="U40" s="66"/>
      <c r="V40" s="67"/>
      <c r="W40" s="68"/>
      <c r="X40" s="66"/>
      <c r="Y40" s="67"/>
      <c r="AU40" s="179"/>
      <c r="AV40" s="227"/>
      <c r="BB40" s="308" t="b">
        <f t="shared" si="4"/>
        <v>1</v>
      </c>
      <c r="BC40" s="308" t="b">
        <f t="shared" si="4"/>
        <v>1</v>
      </c>
      <c r="BD40" s="308" t="b">
        <f t="shared" si="4"/>
        <v>1</v>
      </c>
      <c r="BE40" s="308" t="b">
        <f t="shared" si="4"/>
        <v>1</v>
      </c>
      <c r="BF40" s="308" t="b">
        <f t="shared" si="4"/>
        <v>1</v>
      </c>
      <c r="BG40" s="308" t="b">
        <f t="shared" si="4"/>
        <v>1</v>
      </c>
      <c r="BH40" s="308" t="b">
        <f t="shared" si="10"/>
        <v>1</v>
      </c>
      <c r="BI40" s="308" t="b">
        <f t="shared" si="5"/>
        <v>1</v>
      </c>
      <c r="BJ40" s="308" t="b">
        <f t="shared" si="5"/>
        <v>1</v>
      </c>
      <c r="BK40" s="308" t="b">
        <f t="shared" si="5"/>
        <v>1</v>
      </c>
      <c r="BL40" s="308" t="b">
        <f t="shared" si="5"/>
        <v>1</v>
      </c>
      <c r="BM40" s="308" t="b">
        <f t="shared" si="5"/>
        <v>1</v>
      </c>
    </row>
    <row r="41" spans="1:65" s="180" customFormat="1" ht="15.75">
      <c r="A41" s="196" t="s">
        <v>255</v>
      </c>
      <c r="B41" s="178" t="s">
        <v>38</v>
      </c>
      <c r="C41" s="140"/>
      <c r="D41" s="24"/>
      <c r="E41" s="24"/>
      <c r="F41" s="26"/>
      <c r="G41" s="186">
        <v>3</v>
      </c>
      <c r="H41" s="8">
        <f t="shared" si="12"/>
        <v>90</v>
      </c>
      <c r="I41" s="15">
        <f t="shared" si="11"/>
        <v>45</v>
      </c>
      <c r="J41" s="20">
        <v>27</v>
      </c>
      <c r="K41" s="12">
        <v>9</v>
      </c>
      <c r="L41" s="12">
        <v>9</v>
      </c>
      <c r="M41" s="125">
        <f>H41-I41</f>
        <v>45</v>
      </c>
      <c r="N41" s="61"/>
      <c r="O41" s="56">
        <f>I41/9</f>
        <v>5</v>
      </c>
      <c r="P41" s="58"/>
      <c r="Q41" s="57"/>
      <c r="R41" s="56"/>
      <c r="S41" s="58"/>
      <c r="T41" s="57"/>
      <c r="U41" s="56"/>
      <c r="V41" s="58"/>
      <c r="W41" s="57"/>
      <c r="X41" s="56"/>
      <c r="Y41" s="58"/>
      <c r="AU41" s="151"/>
      <c r="AV41" s="181"/>
      <c r="BB41" s="308" t="b">
        <f t="shared" si="4"/>
        <v>1</v>
      </c>
      <c r="BC41" s="308" t="b">
        <f t="shared" si="4"/>
        <v>0</v>
      </c>
      <c r="BD41" s="308" t="b">
        <f t="shared" si="4"/>
        <v>1</v>
      </c>
      <c r="BE41" s="308" t="b">
        <f t="shared" si="4"/>
        <v>1</v>
      </c>
      <c r="BF41" s="308" t="b">
        <f t="shared" si="4"/>
        <v>1</v>
      </c>
      <c r="BG41" s="308" t="b">
        <f t="shared" si="4"/>
        <v>1</v>
      </c>
      <c r="BH41" s="308" t="b">
        <f t="shared" si="10"/>
        <v>1</v>
      </c>
      <c r="BI41" s="308" t="b">
        <f t="shared" si="5"/>
        <v>1</v>
      </c>
      <c r="BJ41" s="308" t="b">
        <f t="shared" si="5"/>
        <v>1</v>
      </c>
      <c r="BK41" s="308" t="b">
        <f t="shared" si="5"/>
        <v>1</v>
      </c>
      <c r="BL41" s="308" t="b">
        <f t="shared" si="5"/>
        <v>1</v>
      </c>
      <c r="BM41" s="308" t="b">
        <f t="shared" si="5"/>
        <v>1</v>
      </c>
    </row>
    <row r="42" spans="1:65" s="180" customFormat="1" ht="15.75">
      <c r="A42" s="196" t="s">
        <v>256</v>
      </c>
      <c r="B42" s="178" t="s">
        <v>38</v>
      </c>
      <c r="C42" s="140" t="s">
        <v>155</v>
      </c>
      <c r="D42" s="24"/>
      <c r="E42" s="24"/>
      <c r="F42" s="26"/>
      <c r="G42" s="186">
        <v>3</v>
      </c>
      <c r="H42" s="8">
        <f t="shared" si="12"/>
        <v>90</v>
      </c>
      <c r="I42" s="15">
        <f t="shared" si="11"/>
        <v>45</v>
      </c>
      <c r="J42" s="20">
        <v>27</v>
      </c>
      <c r="K42" s="12">
        <v>9</v>
      </c>
      <c r="L42" s="12">
        <v>9</v>
      </c>
      <c r="M42" s="125">
        <f>H42-I42</f>
        <v>45</v>
      </c>
      <c r="N42" s="61"/>
      <c r="O42" s="56"/>
      <c r="P42" s="58">
        <f>I42/9</f>
        <v>5</v>
      </c>
      <c r="Q42" s="57"/>
      <c r="R42" s="56"/>
      <c r="S42" s="58"/>
      <c r="T42" s="57"/>
      <c r="U42" s="56"/>
      <c r="V42" s="58"/>
      <c r="W42" s="57"/>
      <c r="X42" s="56"/>
      <c r="Y42" s="58"/>
      <c r="AU42" s="151"/>
      <c r="AV42" s="181"/>
      <c r="BB42" s="308" t="b">
        <f t="shared" si="4"/>
        <v>1</v>
      </c>
      <c r="BC42" s="308" t="b">
        <f t="shared" si="4"/>
        <v>1</v>
      </c>
      <c r="BD42" s="308" t="b">
        <f t="shared" si="4"/>
        <v>0</v>
      </c>
      <c r="BE42" s="308" t="b">
        <f t="shared" si="4"/>
        <v>1</v>
      </c>
      <c r="BF42" s="308" t="b">
        <f t="shared" si="4"/>
        <v>1</v>
      </c>
      <c r="BG42" s="308" t="b">
        <f t="shared" si="4"/>
        <v>1</v>
      </c>
      <c r="BH42" s="308" t="b">
        <f t="shared" si="10"/>
        <v>1</v>
      </c>
      <c r="BI42" s="308" t="b">
        <f t="shared" si="5"/>
        <v>1</v>
      </c>
      <c r="BJ42" s="308" t="b">
        <f t="shared" si="5"/>
        <v>1</v>
      </c>
      <c r="BK42" s="308" t="b">
        <f t="shared" si="5"/>
        <v>1</v>
      </c>
      <c r="BL42" s="308" t="b">
        <f t="shared" si="5"/>
        <v>1</v>
      </c>
      <c r="BM42" s="308" t="b">
        <f t="shared" si="5"/>
        <v>1</v>
      </c>
    </row>
    <row r="43" spans="1:65" s="180" customFormat="1" ht="15.75">
      <c r="A43" s="196" t="s">
        <v>257</v>
      </c>
      <c r="B43" s="178" t="s">
        <v>38</v>
      </c>
      <c r="C43" s="140">
        <v>3</v>
      </c>
      <c r="D43" s="24"/>
      <c r="E43" s="24"/>
      <c r="F43" s="26"/>
      <c r="G43" s="186">
        <v>5</v>
      </c>
      <c r="H43" s="8">
        <f t="shared" si="12"/>
        <v>150</v>
      </c>
      <c r="I43" s="15">
        <f t="shared" si="11"/>
        <v>75</v>
      </c>
      <c r="J43" s="20">
        <v>45</v>
      </c>
      <c r="K43" s="12">
        <v>15</v>
      </c>
      <c r="L43" s="12">
        <v>15</v>
      </c>
      <c r="M43" s="125">
        <f>H43-I43</f>
        <v>75</v>
      </c>
      <c r="N43" s="61"/>
      <c r="O43" s="56"/>
      <c r="P43" s="58"/>
      <c r="Q43" s="57">
        <f>I43/15</f>
        <v>5</v>
      </c>
      <c r="R43" s="56"/>
      <c r="S43" s="58"/>
      <c r="T43" s="57"/>
      <c r="U43" s="56"/>
      <c r="V43" s="58"/>
      <c r="W43" s="57"/>
      <c r="X43" s="56"/>
      <c r="Y43" s="58"/>
      <c r="AU43" s="151"/>
      <c r="AV43" s="181"/>
      <c r="BB43" s="308" t="b">
        <f t="shared" si="4"/>
        <v>1</v>
      </c>
      <c r="BC43" s="308" t="b">
        <f t="shared" si="4"/>
        <v>1</v>
      </c>
      <c r="BD43" s="308" t="b">
        <f t="shared" si="4"/>
        <v>1</v>
      </c>
      <c r="BE43" s="308" t="b">
        <f t="shared" si="4"/>
        <v>0</v>
      </c>
      <c r="BF43" s="308" t="b">
        <f t="shared" si="4"/>
        <v>1</v>
      </c>
      <c r="BG43" s="308" t="b">
        <f t="shared" si="4"/>
        <v>1</v>
      </c>
      <c r="BH43" s="308" t="b">
        <f t="shared" si="10"/>
        <v>1</v>
      </c>
      <c r="BI43" s="308" t="b">
        <f t="shared" si="5"/>
        <v>1</v>
      </c>
      <c r="BJ43" s="308" t="b">
        <f t="shared" si="5"/>
        <v>1</v>
      </c>
      <c r="BK43" s="308" t="b">
        <f t="shared" si="5"/>
        <v>1</v>
      </c>
      <c r="BL43" s="308" t="b">
        <f t="shared" si="5"/>
        <v>1</v>
      </c>
      <c r="BM43" s="308" t="b">
        <f t="shared" si="5"/>
        <v>1</v>
      </c>
    </row>
    <row r="44" spans="1:65" s="226" customFormat="1" ht="16.5" thickBot="1">
      <c r="A44" s="262" t="s">
        <v>197</v>
      </c>
      <c r="B44" s="558" t="s">
        <v>39</v>
      </c>
      <c r="C44" s="306">
        <v>1</v>
      </c>
      <c r="D44" s="307"/>
      <c r="E44" s="307"/>
      <c r="F44" s="604"/>
      <c r="G44" s="559">
        <v>7.5</v>
      </c>
      <c r="H44" s="307">
        <f t="shared" si="12"/>
        <v>225</v>
      </c>
      <c r="I44" s="560">
        <f t="shared" si="11"/>
        <v>75</v>
      </c>
      <c r="J44" s="561">
        <v>45</v>
      </c>
      <c r="K44" s="562">
        <v>15</v>
      </c>
      <c r="L44" s="562">
        <v>15</v>
      </c>
      <c r="M44" s="393">
        <f>H44-I44</f>
        <v>150</v>
      </c>
      <c r="N44" s="847">
        <v>5</v>
      </c>
      <c r="O44" s="564"/>
      <c r="P44" s="565"/>
      <c r="Q44" s="563"/>
      <c r="R44" s="564"/>
      <c r="S44" s="565"/>
      <c r="T44" s="563"/>
      <c r="U44" s="564"/>
      <c r="V44" s="565"/>
      <c r="W44" s="563"/>
      <c r="X44" s="564"/>
      <c r="Y44" s="565"/>
      <c r="AU44" s="179"/>
      <c r="AV44" s="227"/>
      <c r="BB44" s="311" t="b">
        <f t="shared" si="4"/>
        <v>0</v>
      </c>
      <c r="BC44" s="308" t="b">
        <f t="shared" si="4"/>
        <v>1</v>
      </c>
      <c r="BD44" s="308" t="b">
        <f t="shared" si="4"/>
        <v>1</v>
      </c>
      <c r="BE44" s="308" t="b">
        <f t="shared" si="4"/>
        <v>1</v>
      </c>
      <c r="BF44" s="308" t="b">
        <f t="shared" si="4"/>
        <v>1</v>
      </c>
      <c r="BG44" s="308" t="b">
        <f t="shared" si="4"/>
        <v>1</v>
      </c>
      <c r="BH44" s="308" t="b">
        <f t="shared" si="10"/>
        <v>1</v>
      </c>
      <c r="BI44" s="308" t="b">
        <f t="shared" si="5"/>
        <v>1</v>
      </c>
      <c r="BJ44" s="308" t="b">
        <f t="shared" si="5"/>
        <v>1</v>
      </c>
      <c r="BK44" s="308" t="b">
        <f t="shared" si="5"/>
        <v>1</v>
      </c>
      <c r="BL44" s="308" t="b">
        <f t="shared" si="5"/>
        <v>1</v>
      </c>
      <c r="BM44" s="308" t="b">
        <f t="shared" si="5"/>
        <v>1</v>
      </c>
    </row>
    <row r="45" spans="1:66" s="179" customFormat="1" ht="16.5" thickBot="1">
      <c r="A45" s="877" t="s">
        <v>31</v>
      </c>
      <c r="B45" s="878"/>
      <c r="C45" s="566"/>
      <c r="D45" s="245"/>
      <c r="E45" s="245"/>
      <c r="F45" s="567"/>
      <c r="G45" s="381">
        <f aca="true" t="shared" si="13" ref="G45:M45">G11+G16+G19+G20+G21+G22+G23+G26+G30+G34+G38+G40+G44+G39</f>
        <v>79</v>
      </c>
      <c r="H45" s="381">
        <f t="shared" si="13"/>
        <v>2370</v>
      </c>
      <c r="I45" s="381">
        <f t="shared" si="13"/>
        <v>1052</v>
      </c>
      <c r="J45" s="381">
        <f t="shared" si="13"/>
        <v>473</v>
      </c>
      <c r="K45" s="381">
        <f t="shared" si="13"/>
        <v>142</v>
      </c>
      <c r="L45" s="381">
        <f t="shared" si="13"/>
        <v>437</v>
      </c>
      <c r="M45" s="381">
        <f t="shared" si="13"/>
        <v>1284</v>
      </c>
      <c r="N45" s="568">
        <f aca="true" t="shared" si="14" ref="N45:X45">SUM(N11:N44)</f>
        <v>24</v>
      </c>
      <c r="O45" s="568">
        <f t="shared" si="14"/>
        <v>19</v>
      </c>
      <c r="P45" s="568">
        <f t="shared" si="14"/>
        <v>19</v>
      </c>
      <c r="Q45" s="569">
        <f t="shared" si="14"/>
        <v>12</v>
      </c>
      <c r="R45" s="568">
        <f t="shared" si="14"/>
        <v>6</v>
      </c>
      <c r="S45" s="568">
        <f t="shared" si="14"/>
        <v>6</v>
      </c>
      <c r="T45" s="570">
        <f t="shared" si="14"/>
        <v>0</v>
      </c>
      <c r="U45" s="568">
        <f t="shared" si="14"/>
        <v>0</v>
      </c>
      <c r="V45" s="568">
        <f t="shared" si="14"/>
        <v>0</v>
      </c>
      <c r="W45" s="568">
        <f t="shared" si="14"/>
        <v>2</v>
      </c>
      <c r="X45" s="568">
        <f t="shared" si="14"/>
        <v>2</v>
      </c>
      <c r="Y45" s="568"/>
      <c r="AU45" s="233"/>
      <c r="AY45" s="246"/>
      <c r="AZ45" s="246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9"/>
    </row>
    <row r="46" spans="1:25" ht="23.25" customHeight="1" thickBot="1">
      <c r="A46" s="1218" t="s">
        <v>180</v>
      </c>
      <c r="B46" s="1219"/>
      <c r="C46" s="1219"/>
      <c r="D46" s="1219"/>
      <c r="E46" s="1219"/>
      <c r="F46" s="1219"/>
      <c r="G46" s="1219"/>
      <c r="H46" s="1219"/>
      <c r="I46" s="1219"/>
      <c r="J46" s="1219"/>
      <c r="K46" s="1219"/>
      <c r="L46" s="1219"/>
      <c r="M46" s="1219"/>
      <c r="N46" s="1219"/>
      <c r="O46" s="1219"/>
      <c r="P46" s="1219"/>
      <c r="Q46" s="1219"/>
      <c r="R46" s="1219"/>
      <c r="S46" s="1219"/>
      <c r="T46" s="1219"/>
      <c r="U46" s="1219"/>
      <c r="V46" s="1219"/>
      <c r="W46" s="1219"/>
      <c r="X46" s="1219"/>
      <c r="Y46" s="1220"/>
    </row>
    <row r="47" spans="1:68" s="252" customFormat="1" ht="23.25" customHeight="1">
      <c r="A47" s="571" t="s">
        <v>93</v>
      </c>
      <c r="B47" s="572" t="s">
        <v>120</v>
      </c>
      <c r="C47" s="573"/>
      <c r="D47" s="574"/>
      <c r="E47" s="574"/>
      <c r="F47" s="575"/>
      <c r="G47" s="163">
        <f>G48+G49</f>
        <v>6</v>
      </c>
      <c r="H47" s="576">
        <f aca="true" t="shared" si="15" ref="H47:H53">G47*30</f>
        <v>180</v>
      </c>
      <c r="I47" s="161">
        <f>I48+I49</f>
        <v>63</v>
      </c>
      <c r="J47" s="161">
        <f>J48+J49</f>
        <v>27</v>
      </c>
      <c r="K47" s="161">
        <f>K48+K49</f>
        <v>18</v>
      </c>
      <c r="L47" s="161">
        <f>L48+L49</f>
        <v>18</v>
      </c>
      <c r="M47" s="162">
        <f>M48+M49</f>
        <v>117</v>
      </c>
      <c r="N47" s="577"/>
      <c r="O47" s="250"/>
      <c r="P47" s="264"/>
      <c r="Q47" s="577"/>
      <c r="R47" s="250"/>
      <c r="S47" s="264"/>
      <c r="T47" s="251"/>
      <c r="U47" s="250"/>
      <c r="V47" s="264"/>
      <c r="W47" s="251"/>
      <c r="X47" s="250"/>
      <c r="Y47" s="578"/>
      <c r="AU47" s="515"/>
      <c r="AV47" s="515"/>
      <c r="AZ47" s="179"/>
      <c r="BA47" s="312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O47" s="515"/>
      <c r="BP47" s="312"/>
    </row>
    <row r="48" spans="1:65" s="249" customFormat="1" ht="19.5" customHeight="1">
      <c r="A48" s="579" t="s">
        <v>258</v>
      </c>
      <c r="B48" s="580" t="s">
        <v>120</v>
      </c>
      <c r="C48" s="229"/>
      <c r="D48" s="243"/>
      <c r="E48" s="243"/>
      <c r="F48" s="145"/>
      <c r="G48" s="65">
        <v>3.5</v>
      </c>
      <c r="H48" s="20">
        <f t="shared" si="15"/>
        <v>105</v>
      </c>
      <c r="I48" s="19">
        <f>J48+K48+L48</f>
        <v>36</v>
      </c>
      <c r="J48" s="20">
        <v>18</v>
      </c>
      <c r="K48" s="12">
        <v>9</v>
      </c>
      <c r="L48" s="12">
        <v>9</v>
      </c>
      <c r="M48" s="17">
        <f>H48-I48</f>
        <v>69</v>
      </c>
      <c r="N48" s="120"/>
      <c r="O48" s="121">
        <v>4</v>
      </c>
      <c r="P48" s="581"/>
      <c r="Q48" s="120"/>
      <c r="R48" s="121"/>
      <c r="S48" s="581"/>
      <c r="T48" s="120"/>
      <c r="U48" s="121"/>
      <c r="V48" s="581"/>
      <c r="W48" s="120"/>
      <c r="X48" s="121"/>
      <c r="Y48" s="122"/>
      <c r="AU48" s="254"/>
      <c r="AZ48" s="179" t="s">
        <v>27</v>
      </c>
      <c r="BA48" s="313" t="e">
        <f>SUM(#REF!)</f>
        <v>#REF!</v>
      </c>
      <c r="BB48" s="308" t="b">
        <f aca="true" t="shared" si="16" ref="BB48:BB53">ISBLANK(N48)</f>
        <v>1</v>
      </c>
      <c r="BC48" s="308" t="b">
        <f aca="true" t="shared" si="17" ref="BC48:BC53">ISBLANK(O48)</f>
        <v>0</v>
      </c>
      <c r="BD48" s="308" t="b">
        <f aca="true" t="shared" si="18" ref="BD48:BD53">ISBLANK(P48)</f>
        <v>1</v>
      </c>
      <c r="BE48" s="308" t="b">
        <f aca="true" t="shared" si="19" ref="BE48:BE53">ISBLANK(Q48)</f>
        <v>1</v>
      </c>
      <c r="BF48" s="308" t="b">
        <f aca="true" t="shared" si="20" ref="BF48:BF53">ISBLANK(R48)</f>
        <v>1</v>
      </c>
      <c r="BG48" s="308" t="b">
        <f aca="true" t="shared" si="21" ref="BG48:BG53">ISBLANK(S48)</f>
        <v>1</v>
      </c>
      <c r="BH48" s="308" t="b">
        <f aca="true" t="shared" si="22" ref="BH48:BH53">ISBLANK(T48)</f>
        <v>1</v>
      </c>
      <c r="BI48" s="308" t="b">
        <f aca="true" t="shared" si="23" ref="BI48:BI53">ISBLANK(U48)</f>
        <v>1</v>
      </c>
      <c r="BJ48" s="308" t="b">
        <f aca="true" t="shared" si="24" ref="BJ48:BJ53">ISBLANK(V48)</f>
        <v>1</v>
      </c>
      <c r="BK48" s="308" t="b">
        <f aca="true" t="shared" si="25" ref="BK48:BK53">ISBLANK(W48)</f>
        <v>1</v>
      </c>
      <c r="BL48" s="308" t="b">
        <f aca="true" t="shared" si="26" ref="BL48:BL53">ISBLANK(X48)</f>
        <v>1</v>
      </c>
      <c r="BM48" s="308" t="b">
        <f aca="true" t="shared" si="27" ref="BM48:BM53">ISBLANK(Y48)</f>
        <v>1</v>
      </c>
    </row>
    <row r="49" spans="1:65" s="249" customFormat="1" ht="22.5" customHeight="1">
      <c r="A49" s="579" t="s">
        <v>259</v>
      </c>
      <c r="B49" s="580" t="s">
        <v>120</v>
      </c>
      <c r="C49" s="229" t="s">
        <v>155</v>
      </c>
      <c r="D49" s="243"/>
      <c r="E49" s="243"/>
      <c r="F49" s="145"/>
      <c r="G49" s="65">
        <v>2.5</v>
      </c>
      <c r="H49" s="20">
        <f t="shared" si="15"/>
        <v>75</v>
      </c>
      <c r="I49" s="19">
        <f>J49+K49+L49</f>
        <v>27</v>
      </c>
      <c r="J49" s="20">
        <v>9</v>
      </c>
      <c r="K49" s="12">
        <v>9</v>
      </c>
      <c r="L49" s="12">
        <v>9</v>
      </c>
      <c r="M49" s="17">
        <f>H49-I49</f>
        <v>48</v>
      </c>
      <c r="N49" s="120"/>
      <c r="O49" s="121"/>
      <c r="P49" s="581">
        <v>3</v>
      </c>
      <c r="Q49" s="120"/>
      <c r="R49" s="121"/>
      <c r="S49" s="581"/>
      <c r="T49" s="120"/>
      <c r="U49" s="121"/>
      <c r="V49" s="581"/>
      <c r="W49" s="120"/>
      <c r="X49" s="121"/>
      <c r="Y49" s="122"/>
      <c r="AU49" s="254"/>
      <c r="AZ49" s="179" t="s">
        <v>28</v>
      </c>
      <c r="BA49" s="313" t="e">
        <f>SUM(#REF!)</f>
        <v>#REF!</v>
      </c>
      <c r="BB49" s="308" t="b">
        <f t="shared" si="16"/>
        <v>1</v>
      </c>
      <c r="BC49" s="308" t="b">
        <f t="shared" si="17"/>
        <v>1</v>
      </c>
      <c r="BD49" s="308" t="b">
        <f t="shared" si="18"/>
        <v>0</v>
      </c>
      <c r="BE49" s="308" t="b">
        <f t="shared" si="19"/>
        <v>1</v>
      </c>
      <c r="BF49" s="308" t="b">
        <f t="shared" si="20"/>
        <v>1</v>
      </c>
      <c r="BG49" s="308" t="b">
        <f t="shared" si="21"/>
        <v>1</v>
      </c>
      <c r="BH49" s="308" t="b">
        <f t="shared" si="22"/>
        <v>1</v>
      </c>
      <c r="BI49" s="308" t="b">
        <f t="shared" si="23"/>
        <v>1</v>
      </c>
      <c r="BJ49" s="308" t="b">
        <f t="shared" si="24"/>
        <v>1</v>
      </c>
      <c r="BK49" s="308" t="b">
        <f t="shared" si="25"/>
        <v>1</v>
      </c>
      <c r="BL49" s="308" t="b">
        <f t="shared" si="26"/>
        <v>1</v>
      </c>
      <c r="BM49" s="308" t="b">
        <f t="shared" si="27"/>
        <v>1</v>
      </c>
    </row>
    <row r="50" spans="1:65" s="252" customFormat="1" ht="22.5" customHeight="1">
      <c r="A50" s="582" t="s">
        <v>94</v>
      </c>
      <c r="B50" s="583" t="s">
        <v>225</v>
      </c>
      <c r="C50" s="244"/>
      <c r="D50" s="243"/>
      <c r="E50" s="243"/>
      <c r="F50" s="145"/>
      <c r="G50" s="170">
        <f>G51+G52</f>
        <v>8</v>
      </c>
      <c r="H50" s="27">
        <f t="shared" si="15"/>
        <v>240</v>
      </c>
      <c r="I50" s="123">
        <f>I51+I52</f>
        <v>90</v>
      </c>
      <c r="J50" s="123">
        <f>J51+J52</f>
        <v>54</v>
      </c>
      <c r="K50" s="123">
        <f>K51+K52</f>
        <v>36</v>
      </c>
      <c r="L50" s="123">
        <f>L51+L52</f>
        <v>0</v>
      </c>
      <c r="M50" s="172">
        <f>M51+M52</f>
        <v>150</v>
      </c>
      <c r="N50" s="247"/>
      <c r="O50" s="230"/>
      <c r="P50" s="584"/>
      <c r="Q50" s="247"/>
      <c r="R50" s="230"/>
      <c r="S50" s="584"/>
      <c r="T50" s="247"/>
      <c r="U50" s="230"/>
      <c r="V50" s="584"/>
      <c r="W50" s="247"/>
      <c r="X50" s="230"/>
      <c r="Y50" s="231"/>
      <c r="AU50" s="253"/>
      <c r="AZ50" s="179" t="s">
        <v>29</v>
      </c>
      <c r="BA50" s="312" t="e">
        <f>SUM(#REF!)</f>
        <v>#REF!</v>
      </c>
      <c r="BB50" s="308" t="b">
        <f t="shared" si="16"/>
        <v>1</v>
      </c>
      <c r="BC50" s="308" t="b">
        <f t="shared" si="17"/>
        <v>1</v>
      </c>
      <c r="BD50" s="308" t="b">
        <f t="shared" si="18"/>
        <v>1</v>
      </c>
      <c r="BE50" s="308" t="b">
        <f t="shared" si="19"/>
        <v>1</v>
      </c>
      <c r="BF50" s="308" t="b">
        <f t="shared" si="20"/>
        <v>1</v>
      </c>
      <c r="BG50" s="308" t="b">
        <f t="shared" si="21"/>
        <v>1</v>
      </c>
      <c r="BH50" s="308" t="b">
        <f t="shared" si="22"/>
        <v>1</v>
      </c>
      <c r="BI50" s="308" t="b">
        <f t="shared" si="23"/>
        <v>1</v>
      </c>
      <c r="BJ50" s="308" t="b">
        <f t="shared" si="24"/>
        <v>1</v>
      </c>
      <c r="BK50" s="308" t="b">
        <f t="shared" si="25"/>
        <v>1</v>
      </c>
      <c r="BL50" s="308" t="b">
        <f t="shared" si="26"/>
        <v>1</v>
      </c>
      <c r="BM50" s="308" t="b">
        <f t="shared" si="27"/>
        <v>1</v>
      </c>
    </row>
    <row r="51" spans="1:65" s="249" customFormat="1" ht="24" customHeight="1">
      <c r="A51" s="579" t="s">
        <v>260</v>
      </c>
      <c r="B51" s="580" t="s">
        <v>225</v>
      </c>
      <c r="C51" s="244"/>
      <c r="D51" s="243"/>
      <c r="E51" s="243"/>
      <c r="F51" s="145"/>
      <c r="G51" s="65">
        <v>4</v>
      </c>
      <c r="H51" s="20">
        <f t="shared" si="15"/>
        <v>120</v>
      </c>
      <c r="I51" s="19">
        <f>J51+K51+L51</f>
        <v>45</v>
      </c>
      <c r="J51" s="20">
        <v>27</v>
      </c>
      <c r="K51" s="12">
        <v>18</v>
      </c>
      <c r="L51" s="12"/>
      <c r="M51" s="17">
        <f aca="true" t="shared" si="28" ref="M51:M56">H51-I51</f>
        <v>75</v>
      </c>
      <c r="N51" s="120"/>
      <c r="O51" s="121"/>
      <c r="P51" s="581"/>
      <c r="Q51" s="120"/>
      <c r="R51" s="121">
        <v>5</v>
      </c>
      <c r="S51" s="581"/>
      <c r="T51" s="120"/>
      <c r="U51" s="121"/>
      <c r="V51" s="581"/>
      <c r="W51" s="120"/>
      <c r="X51" s="121"/>
      <c r="Y51" s="122"/>
      <c r="AU51" s="179">
        <f aca="true" t="shared" si="29" ref="AU51:AU58">I51/H51</f>
        <v>0.375</v>
      </c>
      <c r="BA51" s="313" t="e">
        <f>SUM(BA47:BA50)</f>
        <v>#REF!</v>
      </c>
      <c r="BB51" s="308" t="b">
        <f t="shared" si="16"/>
        <v>1</v>
      </c>
      <c r="BC51" s="308" t="b">
        <f t="shared" si="17"/>
        <v>1</v>
      </c>
      <c r="BD51" s="308" t="b">
        <f t="shared" si="18"/>
        <v>1</v>
      </c>
      <c r="BE51" s="308" t="b">
        <f t="shared" si="19"/>
        <v>1</v>
      </c>
      <c r="BF51" s="308" t="b">
        <f t="shared" si="20"/>
        <v>0</v>
      </c>
      <c r="BG51" s="308" t="b">
        <f t="shared" si="21"/>
        <v>1</v>
      </c>
      <c r="BH51" s="308" t="b">
        <f t="shared" si="22"/>
        <v>1</v>
      </c>
      <c r="BI51" s="308" t="b">
        <f t="shared" si="23"/>
        <v>1</v>
      </c>
      <c r="BJ51" s="308" t="b">
        <f t="shared" si="24"/>
        <v>1</v>
      </c>
      <c r="BK51" s="308" t="b">
        <f t="shared" si="25"/>
        <v>1</v>
      </c>
      <c r="BL51" s="308" t="b">
        <f t="shared" si="26"/>
        <v>1</v>
      </c>
      <c r="BM51" s="308" t="b">
        <f t="shared" si="27"/>
        <v>1</v>
      </c>
    </row>
    <row r="52" spans="1:65" s="249" customFormat="1" ht="24" customHeight="1">
      <c r="A52" s="579" t="s">
        <v>261</v>
      </c>
      <c r="B52" s="580" t="s">
        <v>226</v>
      </c>
      <c r="C52" s="244" t="s">
        <v>157</v>
      </c>
      <c r="D52" s="243"/>
      <c r="E52" s="243"/>
      <c r="F52" s="145"/>
      <c r="G52" s="65">
        <v>4</v>
      </c>
      <c r="H52" s="20">
        <f t="shared" si="15"/>
        <v>120</v>
      </c>
      <c r="I52" s="19">
        <f>J52+K52+L52</f>
        <v>45</v>
      </c>
      <c r="J52" s="20">
        <v>27</v>
      </c>
      <c r="K52" s="12">
        <v>18</v>
      </c>
      <c r="L52" s="12"/>
      <c r="M52" s="17">
        <f t="shared" si="28"/>
        <v>75</v>
      </c>
      <c r="N52" s="120"/>
      <c r="O52" s="121"/>
      <c r="P52" s="581"/>
      <c r="Q52" s="120"/>
      <c r="R52" s="121"/>
      <c r="S52" s="581">
        <v>5</v>
      </c>
      <c r="T52" s="120"/>
      <c r="U52" s="121"/>
      <c r="V52" s="581"/>
      <c r="W52" s="120"/>
      <c r="X52" s="121"/>
      <c r="Y52" s="122"/>
      <c r="AU52" s="179">
        <f t="shared" si="29"/>
        <v>0.375</v>
      </c>
      <c r="BB52" s="308" t="b">
        <f t="shared" si="16"/>
        <v>1</v>
      </c>
      <c r="BC52" s="308" t="b">
        <f t="shared" si="17"/>
        <v>1</v>
      </c>
      <c r="BD52" s="308" t="b">
        <f t="shared" si="18"/>
        <v>1</v>
      </c>
      <c r="BE52" s="308" t="b">
        <f t="shared" si="19"/>
        <v>1</v>
      </c>
      <c r="BF52" s="308" t="b">
        <f t="shared" si="20"/>
        <v>1</v>
      </c>
      <c r="BG52" s="308" t="b">
        <f t="shared" si="21"/>
        <v>0</v>
      </c>
      <c r="BH52" s="308" t="b">
        <f t="shared" si="22"/>
        <v>1</v>
      </c>
      <c r="BI52" s="308" t="b">
        <f t="shared" si="23"/>
        <v>1</v>
      </c>
      <c r="BJ52" s="308" t="b">
        <f t="shared" si="24"/>
        <v>1</v>
      </c>
      <c r="BK52" s="308" t="b">
        <f t="shared" si="25"/>
        <v>1</v>
      </c>
      <c r="BL52" s="308" t="b">
        <f t="shared" si="26"/>
        <v>1</v>
      </c>
      <c r="BM52" s="308" t="b">
        <f t="shared" si="27"/>
        <v>1</v>
      </c>
    </row>
    <row r="53" spans="1:65" s="249" customFormat="1" ht="21.75" customHeight="1">
      <c r="A53" s="585" t="s">
        <v>95</v>
      </c>
      <c r="B53" s="586" t="s">
        <v>53</v>
      </c>
      <c r="C53" s="244">
        <v>3</v>
      </c>
      <c r="D53" s="243"/>
      <c r="E53" s="243"/>
      <c r="F53" s="145"/>
      <c r="G53" s="170">
        <v>3</v>
      </c>
      <c r="H53" s="27">
        <f t="shared" si="15"/>
        <v>90</v>
      </c>
      <c r="I53" s="25">
        <f>SUM(J53+K53+L53)</f>
        <v>45</v>
      </c>
      <c r="J53" s="27">
        <v>30</v>
      </c>
      <c r="K53" s="29"/>
      <c r="L53" s="29">
        <v>15</v>
      </c>
      <c r="M53" s="153">
        <f>H53-I53</f>
        <v>45</v>
      </c>
      <c r="N53" s="247"/>
      <c r="O53" s="230"/>
      <c r="P53" s="584"/>
      <c r="Q53" s="120">
        <v>3</v>
      </c>
      <c r="R53" s="230"/>
      <c r="S53" s="584"/>
      <c r="T53" s="247"/>
      <c r="U53" s="230"/>
      <c r="V53" s="584"/>
      <c r="W53" s="247"/>
      <c r="X53" s="230"/>
      <c r="Y53" s="231"/>
      <c r="AU53" s="179">
        <f t="shared" si="29"/>
        <v>0.5</v>
      </c>
      <c r="BB53" s="308" t="b">
        <f t="shared" si="16"/>
        <v>1</v>
      </c>
      <c r="BC53" s="308" t="b">
        <f t="shared" si="17"/>
        <v>1</v>
      </c>
      <c r="BD53" s="308" t="b">
        <f t="shared" si="18"/>
        <v>1</v>
      </c>
      <c r="BE53" s="308" t="b">
        <f t="shared" si="19"/>
        <v>0</v>
      </c>
      <c r="BF53" s="308" t="b">
        <f t="shared" si="20"/>
        <v>1</v>
      </c>
      <c r="BG53" s="308" t="b">
        <f t="shared" si="21"/>
        <v>1</v>
      </c>
      <c r="BH53" s="308" t="b">
        <f t="shared" si="22"/>
        <v>1</v>
      </c>
      <c r="BI53" s="308" t="b">
        <f t="shared" si="23"/>
        <v>1</v>
      </c>
      <c r="BJ53" s="308" t="b">
        <f t="shared" si="24"/>
        <v>1</v>
      </c>
      <c r="BK53" s="308" t="b">
        <f t="shared" si="25"/>
        <v>1</v>
      </c>
      <c r="BL53" s="308" t="b">
        <f t="shared" si="26"/>
        <v>1</v>
      </c>
      <c r="BM53" s="308" t="b">
        <f t="shared" si="27"/>
        <v>1</v>
      </c>
    </row>
    <row r="54" spans="1:65" s="384" customFormat="1" ht="15.75">
      <c r="A54" s="587" t="s">
        <v>96</v>
      </c>
      <c r="B54" s="583" t="s">
        <v>37</v>
      </c>
      <c r="C54" s="140"/>
      <c r="D54" s="24">
        <v>3</v>
      </c>
      <c r="E54" s="588"/>
      <c r="F54" s="589"/>
      <c r="G54" s="240">
        <v>3</v>
      </c>
      <c r="H54" s="24">
        <f aca="true" t="shared" si="30" ref="H54:H69">PRODUCT(G54,30)</f>
        <v>90</v>
      </c>
      <c r="I54" s="25">
        <f>SUM(J54+K54+L54)</f>
        <v>45</v>
      </c>
      <c r="J54" s="27">
        <v>30</v>
      </c>
      <c r="K54" s="29"/>
      <c r="L54" s="29">
        <v>15</v>
      </c>
      <c r="M54" s="142">
        <f>H54-I54</f>
        <v>45</v>
      </c>
      <c r="N54" s="331"/>
      <c r="O54" s="332"/>
      <c r="P54" s="28"/>
      <c r="Q54" s="14">
        <v>3</v>
      </c>
      <c r="R54" s="332"/>
      <c r="S54" s="590"/>
      <c r="T54" s="331"/>
      <c r="U54" s="332"/>
      <c r="V54" s="590"/>
      <c r="W54" s="331"/>
      <c r="X54" s="332"/>
      <c r="Y54" s="333"/>
      <c r="AU54" s="179">
        <f t="shared" si="29"/>
        <v>0.5</v>
      </c>
      <c r="AV54" s="385"/>
      <c r="BB54" s="349" t="b">
        <f aca="true" t="shared" si="31" ref="BB54:BM55">ISBLANK(N55)</f>
        <v>1</v>
      </c>
      <c r="BC54" s="349" t="b">
        <f t="shared" si="31"/>
        <v>1</v>
      </c>
      <c r="BD54" s="349" t="b">
        <f t="shared" si="31"/>
        <v>1</v>
      </c>
      <c r="BE54" s="349" t="b">
        <f t="shared" si="31"/>
        <v>1</v>
      </c>
      <c r="BF54" s="349" t="b">
        <f t="shared" si="31"/>
        <v>1</v>
      </c>
      <c r="BG54" s="349" t="b">
        <f t="shared" si="31"/>
        <v>1</v>
      </c>
      <c r="BH54" s="349" t="b">
        <f t="shared" si="31"/>
        <v>1</v>
      </c>
      <c r="BI54" s="349" t="b">
        <f t="shared" si="31"/>
        <v>1</v>
      </c>
      <c r="BJ54" s="349" t="b">
        <f t="shared" si="31"/>
        <v>1</v>
      </c>
      <c r="BK54" s="349" t="b">
        <f t="shared" si="31"/>
        <v>0</v>
      </c>
      <c r="BL54" s="349" t="b">
        <f t="shared" si="31"/>
        <v>1</v>
      </c>
      <c r="BM54" s="349" t="b">
        <f t="shared" si="31"/>
        <v>1</v>
      </c>
    </row>
    <row r="55" spans="1:65" s="384" customFormat="1" ht="31.5">
      <c r="A55" s="585" t="s">
        <v>97</v>
      </c>
      <c r="B55" s="591" t="s">
        <v>125</v>
      </c>
      <c r="C55" s="140"/>
      <c r="D55" s="24">
        <v>7</v>
      </c>
      <c r="E55" s="24"/>
      <c r="F55" s="26"/>
      <c r="G55" s="240">
        <v>3</v>
      </c>
      <c r="H55" s="24">
        <f t="shared" si="30"/>
        <v>90</v>
      </c>
      <c r="I55" s="24">
        <f>J55+K55+L55</f>
        <v>45</v>
      </c>
      <c r="J55" s="24">
        <v>30</v>
      </c>
      <c r="K55" s="24"/>
      <c r="L55" s="24">
        <v>15</v>
      </c>
      <c r="M55" s="142">
        <f t="shared" si="28"/>
        <v>45</v>
      </c>
      <c r="N55" s="68"/>
      <c r="O55" s="66"/>
      <c r="P55" s="592"/>
      <c r="Q55" s="68"/>
      <c r="R55" s="66"/>
      <c r="S55" s="126"/>
      <c r="T55" s="68"/>
      <c r="U55" s="66"/>
      <c r="V55" s="592"/>
      <c r="W55" s="57">
        <v>3</v>
      </c>
      <c r="X55" s="56"/>
      <c r="Y55" s="58"/>
      <c r="AU55" s="179">
        <f t="shared" si="29"/>
        <v>0.5</v>
      </c>
      <c r="AV55" s="385"/>
      <c r="BB55" s="349" t="b">
        <f t="shared" si="31"/>
        <v>1</v>
      </c>
      <c r="BC55" s="349" t="b">
        <f t="shared" si="31"/>
        <v>1</v>
      </c>
      <c r="BD55" s="349" t="b">
        <f t="shared" si="31"/>
        <v>1</v>
      </c>
      <c r="BE55" s="349" t="b">
        <f t="shared" si="31"/>
        <v>1</v>
      </c>
      <c r="BF55" s="349" t="b">
        <f t="shared" si="31"/>
        <v>1</v>
      </c>
      <c r="BG55" s="349" t="b">
        <f t="shared" si="31"/>
        <v>1</v>
      </c>
      <c r="BH55" s="349" t="b">
        <f t="shared" si="31"/>
        <v>1</v>
      </c>
      <c r="BI55" s="349" t="b">
        <f t="shared" si="31"/>
        <v>1</v>
      </c>
      <c r="BJ55" s="349" t="b">
        <f t="shared" si="31"/>
        <v>1</v>
      </c>
      <c r="BK55" s="349" t="b">
        <f t="shared" si="31"/>
        <v>1</v>
      </c>
      <c r="BL55" s="349" t="b">
        <f t="shared" si="31"/>
        <v>0</v>
      </c>
      <c r="BM55" s="349" t="b">
        <f t="shared" si="31"/>
        <v>1</v>
      </c>
    </row>
    <row r="56" spans="1:65" s="252" customFormat="1" ht="22.5" customHeight="1">
      <c r="A56" s="585" t="s">
        <v>98</v>
      </c>
      <c r="B56" s="583" t="s">
        <v>52</v>
      </c>
      <c r="C56" s="229"/>
      <c r="D56" s="243" t="s">
        <v>378</v>
      </c>
      <c r="E56" s="24"/>
      <c r="F56" s="26"/>
      <c r="G56" s="240">
        <v>3.5</v>
      </c>
      <c r="H56" s="24">
        <f t="shared" si="30"/>
        <v>105</v>
      </c>
      <c r="I56" s="24">
        <f>J56+K56+L56</f>
        <v>39</v>
      </c>
      <c r="J56" s="27">
        <v>26</v>
      </c>
      <c r="K56" s="29">
        <v>13</v>
      </c>
      <c r="L56" s="29"/>
      <c r="M56" s="142">
        <f t="shared" si="28"/>
        <v>66</v>
      </c>
      <c r="N56" s="68"/>
      <c r="O56" s="66"/>
      <c r="P56" s="592"/>
      <c r="Q56" s="68"/>
      <c r="R56" s="66"/>
      <c r="S56" s="592"/>
      <c r="T56" s="68"/>
      <c r="U56" s="66"/>
      <c r="V56" s="592"/>
      <c r="W56" s="57"/>
      <c r="X56" s="56">
        <v>3</v>
      </c>
      <c r="Y56" s="58"/>
      <c r="AU56" s="179">
        <f t="shared" si="29"/>
        <v>0.37142857142857144</v>
      </c>
      <c r="BB56" s="308" t="b">
        <f>ISBLANK(#REF!)</f>
        <v>0</v>
      </c>
      <c r="BC56" s="308" t="b">
        <f>ISBLANK(#REF!)</f>
        <v>0</v>
      </c>
      <c r="BD56" s="308" t="b">
        <f>ISBLANK(#REF!)</f>
        <v>0</v>
      </c>
      <c r="BE56" s="308" t="b">
        <f>ISBLANK(#REF!)</f>
        <v>0</v>
      </c>
      <c r="BF56" s="308" t="b">
        <f>ISBLANK(#REF!)</f>
        <v>0</v>
      </c>
      <c r="BG56" s="308" t="b">
        <f>ISBLANK(#REF!)</f>
        <v>0</v>
      </c>
      <c r="BH56" s="308" t="b">
        <f>ISBLANK(#REF!)</f>
        <v>0</v>
      </c>
      <c r="BI56" s="308" t="b">
        <f>ISBLANK(#REF!)</f>
        <v>0</v>
      </c>
      <c r="BJ56" s="308" t="b">
        <f>ISBLANK(#REF!)</f>
        <v>0</v>
      </c>
      <c r="BK56" s="308" t="b">
        <f>ISBLANK(#REF!)</f>
        <v>0</v>
      </c>
      <c r="BL56" s="308" t="b">
        <f>ISBLANK(#REF!)</f>
        <v>0</v>
      </c>
      <c r="BM56" s="308" t="b">
        <f>ISBLANK(#REF!)</f>
        <v>0</v>
      </c>
    </row>
    <row r="57" spans="1:65" s="252" customFormat="1" ht="22.5" customHeight="1">
      <c r="A57" s="587" t="s">
        <v>99</v>
      </c>
      <c r="B57" s="586" t="s">
        <v>60</v>
      </c>
      <c r="C57" s="244"/>
      <c r="D57" s="29" t="s">
        <v>155</v>
      </c>
      <c r="E57" s="24"/>
      <c r="F57" s="26"/>
      <c r="G57" s="240">
        <v>3</v>
      </c>
      <c r="H57" s="24">
        <f t="shared" si="30"/>
        <v>90</v>
      </c>
      <c r="I57" s="24">
        <f>J57+K57+L57</f>
        <v>36</v>
      </c>
      <c r="J57" s="27">
        <v>18</v>
      </c>
      <c r="K57" s="29">
        <v>18</v>
      </c>
      <c r="L57" s="29"/>
      <c r="M57" s="142">
        <f>H57-I57</f>
        <v>54</v>
      </c>
      <c r="N57" s="57"/>
      <c r="O57" s="56">
        <v>2</v>
      </c>
      <c r="P57" s="118">
        <v>2</v>
      </c>
      <c r="Q57" s="57"/>
      <c r="R57" s="56"/>
      <c r="S57" s="28"/>
      <c r="T57" s="57"/>
      <c r="U57" s="56"/>
      <c r="V57" s="118"/>
      <c r="W57" s="57"/>
      <c r="X57" s="56"/>
      <c r="Y57" s="58"/>
      <c r="AU57" s="179">
        <f t="shared" si="29"/>
        <v>0.4</v>
      </c>
      <c r="BB57" s="308" t="b">
        <f>ISBLANK(#REF!)</f>
        <v>0</v>
      </c>
      <c r="BC57" s="308" t="b">
        <f>ISBLANK(#REF!)</f>
        <v>0</v>
      </c>
      <c r="BD57" s="308" t="b">
        <f>ISBLANK(#REF!)</f>
        <v>0</v>
      </c>
      <c r="BE57" s="308" t="b">
        <f>ISBLANK(#REF!)</f>
        <v>0</v>
      </c>
      <c r="BF57" s="308" t="b">
        <f>ISBLANK(#REF!)</f>
        <v>0</v>
      </c>
      <c r="BG57" s="308" t="b">
        <f>ISBLANK(#REF!)</f>
        <v>0</v>
      </c>
      <c r="BH57" s="308" t="b">
        <f>ISBLANK(#REF!)</f>
        <v>0</v>
      </c>
      <c r="BI57" s="308" t="b">
        <f>ISBLANK(#REF!)</f>
        <v>0</v>
      </c>
      <c r="BJ57" s="308" t="b">
        <f>ISBLANK(#REF!)</f>
        <v>0</v>
      </c>
      <c r="BK57" s="308" t="b">
        <f>ISBLANK(#REF!)</f>
        <v>0</v>
      </c>
      <c r="BL57" s="308" t="b">
        <f>ISBLANK(#REF!)</f>
        <v>0</v>
      </c>
      <c r="BM57" s="308" t="b">
        <f>ISBLANK(#REF!)</f>
        <v>0</v>
      </c>
    </row>
    <row r="58" spans="1:65" s="252" customFormat="1" ht="22.5" customHeight="1">
      <c r="A58" s="587" t="s">
        <v>100</v>
      </c>
      <c r="B58" s="586" t="s">
        <v>49</v>
      </c>
      <c r="C58" s="244" t="s">
        <v>157</v>
      </c>
      <c r="D58" s="29"/>
      <c r="E58" s="24"/>
      <c r="F58" s="26"/>
      <c r="G58" s="240">
        <v>3</v>
      </c>
      <c r="H58" s="24">
        <f t="shared" si="30"/>
        <v>90</v>
      </c>
      <c r="I58" s="25">
        <f>SUM(J58+K58+L58)</f>
        <v>45</v>
      </c>
      <c r="J58" s="27">
        <v>27</v>
      </c>
      <c r="K58" s="29">
        <v>9</v>
      </c>
      <c r="L58" s="29">
        <v>9</v>
      </c>
      <c r="M58" s="142">
        <f>H58-I58</f>
        <v>45</v>
      </c>
      <c r="N58" s="14"/>
      <c r="O58" s="15"/>
      <c r="P58" s="28"/>
      <c r="Q58" s="14"/>
      <c r="R58" s="15"/>
      <c r="S58" s="28">
        <v>4</v>
      </c>
      <c r="T58" s="14"/>
      <c r="U58" s="15"/>
      <c r="V58" s="118"/>
      <c r="W58" s="57"/>
      <c r="X58" s="56"/>
      <c r="Y58" s="58"/>
      <c r="AU58" s="253">
        <f t="shared" si="29"/>
        <v>0.5</v>
      </c>
      <c r="BB58" s="308" t="b">
        <f>ISBLANK(#REF!)</f>
        <v>0</v>
      </c>
      <c r="BC58" s="308" t="b">
        <f>ISBLANK(#REF!)</f>
        <v>0</v>
      </c>
      <c r="BD58" s="308" t="b">
        <f>ISBLANK(#REF!)</f>
        <v>0</v>
      </c>
      <c r="BE58" s="308" t="b">
        <f>ISBLANK(#REF!)</f>
        <v>0</v>
      </c>
      <c r="BF58" s="308" t="b">
        <f>ISBLANK(#REF!)</f>
        <v>0</v>
      </c>
      <c r="BG58" s="308" t="b">
        <f>ISBLANK(#REF!)</f>
        <v>0</v>
      </c>
      <c r="BH58" s="308" t="b">
        <f>ISBLANK(#REF!)</f>
        <v>0</v>
      </c>
      <c r="BI58" s="308" t="b">
        <f>ISBLANK(#REF!)</f>
        <v>0</v>
      </c>
      <c r="BJ58" s="308" t="b">
        <f>ISBLANK(#REF!)</f>
        <v>0</v>
      </c>
      <c r="BK58" s="308" t="b">
        <f>ISBLANK(#REF!)</f>
        <v>0</v>
      </c>
      <c r="BL58" s="308" t="b">
        <f>ISBLANK(#REF!)</f>
        <v>0</v>
      </c>
      <c r="BM58" s="308" t="b">
        <f>ISBLANK(#REF!)</f>
        <v>0</v>
      </c>
    </row>
    <row r="59" spans="1:65" s="179" customFormat="1" ht="15.75">
      <c r="A59" s="585" t="s">
        <v>101</v>
      </c>
      <c r="B59" s="586" t="s">
        <v>48</v>
      </c>
      <c r="C59" s="244"/>
      <c r="D59" s="29">
        <v>8</v>
      </c>
      <c r="E59" s="24"/>
      <c r="F59" s="26"/>
      <c r="G59" s="170">
        <v>3</v>
      </c>
      <c r="H59" s="24">
        <f t="shared" si="30"/>
        <v>90</v>
      </c>
      <c r="I59" s="25">
        <f>SUM(J59+K59+L59)</f>
        <v>39</v>
      </c>
      <c r="J59" s="27">
        <v>26</v>
      </c>
      <c r="K59" s="29"/>
      <c r="L59" s="29">
        <v>13</v>
      </c>
      <c r="M59" s="142">
        <f>H59-I59</f>
        <v>51</v>
      </c>
      <c r="N59" s="68"/>
      <c r="O59" s="66"/>
      <c r="P59" s="592"/>
      <c r="Q59" s="68"/>
      <c r="R59" s="66"/>
      <c r="S59" s="126"/>
      <c r="T59" s="68"/>
      <c r="U59" s="66"/>
      <c r="V59" s="592"/>
      <c r="W59" s="57"/>
      <c r="X59" s="56">
        <v>3</v>
      </c>
      <c r="Y59" s="58"/>
      <c r="AY59" s="246"/>
      <c r="AZ59" s="246" t="s">
        <v>231</v>
      </c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</row>
    <row r="60" spans="1:65" s="468" customFormat="1" ht="28.5" customHeight="1">
      <c r="A60" s="587" t="s">
        <v>102</v>
      </c>
      <c r="B60" s="583" t="s">
        <v>295</v>
      </c>
      <c r="C60" s="124"/>
      <c r="D60" s="324">
        <v>3</v>
      </c>
      <c r="E60" s="152"/>
      <c r="F60" s="593"/>
      <c r="G60" s="240">
        <v>3</v>
      </c>
      <c r="H60" s="24">
        <f t="shared" si="30"/>
        <v>90</v>
      </c>
      <c r="I60" s="25">
        <f>J60+K60+L60</f>
        <v>45</v>
      </c>
      <c r="J60" s="25">
        <v>30</v>
      </c>
      <c r="K60" s="29"/>
      <c r="L60" s="25">
        <v>15</v>
      </c>
      <c r="M60" s="153">
        <f>H60-I60</f>
        <v>45</v>
      </c>
      <c r="N60" s="594"/>
      <c r="O60" s="15"/>
      <c r="P60" s="28"/>
      <c r="Q60" s="57">
        <v>3</v>
      </c>
      <c r="R60" s="152"/>
      <c r="S60" s="593"/>
      <c r="T60" s="594"/>
      <c r="U60" s="152"/>
      <c r="V60" s="593"/>
      <c r="W60" s="594"/>
      <c r="X60" s="152"/>
      <c r="Y60" s="595"/>
      <c r="AU60" s="253">
        <f>I60/H60</f>
        <v>0.5</v>
      </c>
      <c r="BB60" s="470" t="b">
        <f>ISBLANK(#REF!)</f>
        <v>0</v>
      </c>
      <c r="BC60" s="470" t="b">
        <f>ISBLANK(#REF!)</f>
        <v>0</v>
      </c>
      <c r="BD60" s="470" t="b">
        <f>ISBLANK(#REF!)</f>
        <v>0</v>
      </c>
      <c r="BE60" s="470" t="b">
        <f>ISBLANK(#REF!)</f>
        <v>0</v>
      </c>
      <c r="BF60" s="470" t="b">
        <f>ISBLANK(#REF!)</f>
        <v>0</v>
      </c>
      <c r="BG60" s="470" t="b">
        <f>ISBLANK(#REF!)</f>
        <v>0</v>
      </c>
      <c r="BH60" s="470" t="b">
        <f>ISBLANK(#REF!)</f>
        <v>0</v>
      </c>
      <c r="BI60" s="470" t="b">
        <f>ISBLANK(#REF!)</f>
        <v>0</v>
      </c>
      <c r="BJ60" s="470" t="b">
        <f>ISBLANK(#REF!)</f>
        <v>0</v>
      </c>
      <c r="BK60" s="470" t="b">
        <f>ISBLANK(#REF!)</f>
        <v>0</v>
      </c>
      <c r="BL60" s="470" t="b">
        <f>ISBLANK(#REF!)</f>
        <v>0</v>
      </c>
      <c r="BM60" s="470" t="b">
        <f>ISBLANK(#REF!)</f>
        <v>0</v>
      </c>
    </row>
    <row r="61" spans="1:71" s="471" customFormat="1" ht="29.25" customHeight="1">
      <c r="A61" s="587" t="s">
        <v>134</v>
      </c>
      <c r="B61" s="591" t="s">
        <v>284</v>
      </c>
      <c r="C61" s="124"/>
      <c r="D61" s="8"/>
      <c r="E61" s="8"/>
      <c r="F61" s="11"/>
      <c r="G61" s="170">
        <f>G62+G63</f>
        <v>4.5</v>
      </c>
      <c r="H61" s="24">
        <f t="shared" si="30"/>
        <v>135</v>
      </c>
      <c r="I61" s="16">
        <f>I62+I63</f>
        <v>63</v>
      </c>
      <c r="J61" s="16">
        <f>J62+J63</f>
        <v>30</v>
      </c>
      <c r="K61" s="16">
        <f>K62+K63</f>
        <v>15</v>
      </c>
      <c r="L61" s="16">
        <f>L62+L63</f>
        <v>18</v>
      </c>
      <c r="M61" s="143">
        <f>M62+M63</f>
        <v>72</v>
      </c>
      <c r="N61" s="57"/>
      <c r="O61" s="56"/>
      <c r="P61" s="118"/>
      <c r="Q61" s="57"/>
      <c r="R61" s="56"/>
      <c r="S61" s="118"/>
      <c r="T61" s="57"/>
      <c r="U61" s="56"/>
      <c r="V61" s="118"/>
      <c r="W61" s="57"/>
      <c r="X61" s="56"/>
      <c r="Y61" s="58"/>
      <c r="AU61" s="253">
        <f aca="true" t="shared" si="32" ref="AU61:AU76">I61/H61</f>
        <v>0.4666666666666667</v>
      </c>
      <c r="AZ61" s="469"/>
      <c r="BA61" s="472"/>
      <c r="BB61" s="470"/>
      <c r="BC61" s="470"/>
      <c r="BD61" s="470"/>
      <c r="BE61" s="470"/>
      <c r="BF61" s="470"/>
      <c r="BG61" s="470"/>
      <c r="BH61" s="470"/>
      <c r="BI61" s="470"/>
      <c r="BJ61" s="470"/>
      <c r="BK61" s="470"/>
      <c r="BL61" s="470"/>
      <c r="BM61" s="470"/>
      <c r="BR61" s="471">
        <v>1.5</v>
      </c>
      <c r="BS61" s="471">
        <f>SUM(BR61)</f>
        <v>1.5</v>
      </c>
    </row>
    <row r="62" spans="1:71" s="471" customFormat="1" ht="30.75" customHeight="1">
      <c r="A62" s="164" t="s">
        <v>135</v>
      </c>
      <c r="B62" s="596" t="s">
        <v>284</v>
      </c>
      <c r="C62" s="140">
        <v>5</v>
      </c>
      <c r="D62" s="8"/>
      <c r="E62" s="8"/>
      <c r="F62" s="11"/>
      <c r="G62" s="65">
        <v>3</v>
      </c>
      <c r="H62" s="8">
        <f t="shared" si="30"/>
        <v>90</v>
      </c>
      <c r="I62" s="10">
        <f>J62+K62+L62</f>
        <v>45</v>
      </c>
      <c r="J62" s="10">
        <v>30</v>
      </c>
      <c r="K62" s="10">
        <v>15</v>
      </c>
      <c r="L62" s="10"/>
      <c r="M62" s="62">
        <f>H62-I62</f>
        <v>45</v>
      </c>
      <c r="N62" s="57"/>
      <c r="O62" s="56"/>
      <c r="P62" s="118"/>
      <c r="Q62" s="57"/>
      <c r="R62" s="56"/>
      <c r="S62" s="118"/>
      <c r="T62" s="57">
        <v>3</v>
      </c>
      <c r="U62" s="56"/>
      <c r="V62" s="118"/>
      <c r="W62" s="57"/>
      <c r="X62" s="56"/>
      <c r="Y62" s="58"/>
      <c r="AU62" s="253">
        <f t="shared" si="32"/>
        <v>0.5</v>
      </c>
      <c r="AZ62" s="469"/>
      <c r="BA62" s="472"/>
      <c r="BB62" s="470"/>
      <c r="BC62" s="470"/>
      <c r="BD62" s="470"/>
      <c r="BE62" s="470"/>
      <c r="BF62" s="470"/>
      <c r="BG62" s="470"/>
      <c r="BH62" s="470"/>
      <c r="BI62" s="470"/>
      <c r="BJ62" s="470"/>
      <c r="BK62" s="470"/>
      <c r="BL62" s="470"/>
      <c r="BM62" s="470"/>
      <c r="BR62" s="471">
        <v>3.5</v>
      </c>
      <c r="BS62" s="471">
        <f>SUM(BR62)</f>
        <v>3.5</v>
      </c>
    </row>
    <row r="63" spans="1:71" s="471" customFormat="1" ht="48" customHeight="1">
      <c r="A63" s="164" t="s">
        <v>136</v>
      </c>
      <c r="B63" s="596" t="s">
        <v>293</v>
      </c>
      <c r="C63" s="124"/>
      <c r="D63" s="8"/>
      <c r="E63" s="8"/>
      <c r="F63" s="26" t="s">
        <v>158</v>
      </c>
      <c r="G63" s="186">
        <v>1.5</v>
      </c>
      <c r="H63" s="8">
        <f t="shared" si="30"/>
        <v>45</v>
      </c>
      <c r="I63" s="8">
        <f>J63+K63+L63</f>
        <v>18</v>
      </c>
      <c r="J63" s="8"/>
      <c r="K63" s="8"/>
      <c r="L63" s="8">
        <v>18</v>
      </c>
      <c r="M63" s="125">
        <f>H63-I63</f>
        <v>27</v>
      </c>
      <c r="N63" s="57"/>
      <c r="O63" s="56"/>
      <c r="P63" s="118"/>
      <c r="Q63" s="57"/>
      <c r="R63" s="10"/>
      <c r="S63" s="129"/>
      <c r="T63" s="57"/>
      <c r="U63" s="56">
        <v>2</v>
      </c>
      <c r="V63" s="118"/>
      <c r="W63" s="57"/>
      <c r="X63" s="56"/>
      <c r="Y63" s="58"/>
      <c r="AU63" s="253">
        <f t="shared" si="32"/>
        <v>0.4</v>
      </c>
      <c r="AZ63" s="469"/>
      <c r="BA63" s="472"/>
      <c r="BB63" s="470"/>
      <c r="BC63" s="470"/>
      <c r="BD63" s="470"/>
      <c r="BE63" s="470"/>
      <c r="BF63" s="470"/>
      <c r="BG63" s="470"/>
      <c r="BH63" s="470"/>
      <c r="BI63" s="470"/>
      <c r="BJ63" s="470"/>
      <c r="BK63" s="470"/>
      <c r="BL63" s="470"/>
      <c r="BM63" s="470"/>
      <c r="BR63" s="471">
        <v>3</v>
      </c>
      <c r="BS63" s="471">
        <f>SUM(BR63)</f>
        <v>3</v>
      </c>
    </row>
    <row r="64" spans="1:65" s="471" customFormat="1" ht="40.5" customHeight="1">
      <c r="A64" s="587" t="s">
        <v>137</v>
      </c>
      <c r="B64" s="586" t="s">
        <v>56</v>
      </c>
      <c r="C64" s="140" t="s">
        <v>156</v>
      </c>
      <c r="D64" s="8"/>
      <c r="E64" s="8"/>
      <c r="F64" s="11"/>
      <c r="G64" s="170">
        <v>3</v>
      </c>
      <c r="H64" s="24">
        <f t="shared" si="30"/>
        <v>90</v>
      </c>
      <c r="I64" s="25">
        <f>J64+K64+L64</f>
        <v>36</v>
      </c>
      <c r="J64" s="27">
        <v>18</v>
      </c>
      <c r="K64" s="29">
        <v>18</v>
      </c>
      <c r="L64" s="29"/>
      <c r="M64" s="153">
        <f>H64-I64</f>
        <v>54</v>
      </c>
      <c r="N64" s="57"/>
      <c r="O64" s="56"/>
      <c r="P64" s="118"/>
      <c r="Q64" s="57"/>
      <c r="R64" s="56">
        <v>4</v>
      </c>
      <c r="S64" s="56"/>
      <c r="T64" s="57"/>
      <c r="U64" s="56"/>
      <c r="V64" s="118"/>
      <c r="W64" s="597"/>
      <c r="X64" s="56"/>
      <c r="Y64" s="58"/>
      <c r="AU64" s="253">
        <f t="shared" si="32"/>
        <v>0.4</v>
      </c>
      <c r="AZ64" s="469"/>
      <c r="BA64" s="472"/>
      <c r="BB64" s="470"/>
      <c r="BC64" s="470"/>
      <c r="BD64" s="470"/>
      <c r="BE64" s="470"/>
      <c r="BF64" s="470"/>
      <c r="BG64" s="470"/>
      <c r="BH64" s="470"/>
      <c r="BI64" s="470"/>
      <c r="BJ64" s="470"/>
      <c r="BK64" s="470"/>
      <c r="BL64" s="470"/>
      <c r="BM64" s="470"/>
    </row>
    <row r="65" spans="1:68" s="471" customFormat="1" ht="18" customHeight="1">
      <c r="A65" s="587" t="s">
        <v>362</v>
      </c>
      <c r="B65" s="583" t="s">
        <v>50</v>
      </c>
      <c r="C65" s="244">
        <v>5</v>
      </c>
      <c r="D65" s="29"/>
      <c r="E65" s="24"/>
      <c r="F65" s="26"/>
      <c r="G65" s="170">
        <v>3.5</v>
      </c>
      <c r="H65" s="24">
        <f t="shared" si="30"/>
        <v>105</v>
      </c>
      <c r="I65" s="24">
        <f>J65+K65+L65</f>
        <v>60</v>
      </c>
      <c r="J65" s="27">
        <v>30</v>
      </c>
      <c r="K65" s="29"/>
      <c r="L65" s="29">
        <v>30</v>
      </c>
      <c r="M65" s="142">
        <f>H65-I65</f>
        <v>45</v>
      </c>
      <c r="N65" s="57"/>
      <c r="O65" s="56"/>
      <c r="P65" s="118"/>
      <c r="Q65" s="57"/>
      <c r="R65" s="56"/>
      <c r="S65" s="118"/>
      <c r="T65" s="57">
        <v>4</v>
      </c>
      <c r="U65" s="56"/>
      <c r="V65" s="118"/>
      <c r="W65" s="57"/>
      <c r="X65" s="56"/>
      <c r="Y65" s="58"/>
      <c r="AU65" s="253">
        <f t="shared" si="32"/>
        <v>0.5714285714285714</v>
      </c>
      <c r="AZ65" s="469"/>
      <c r="BA65" s="472"/>
      <c r="BB65" s="470"/>
      <c r="BC65" s="470"/>
      <c r="BD65" s="470"/>
      <c r="BE65" s="470"/>
      <c r="BF65" s="470"/>
      <c r="BG65" s="470"/>
      <c r="BH65" s="470"/>
      <c r="BI65" s="470"/>
      <c r="BJ65" s="470"/>
      <c r="BK65" s="470"/>
      <c r="BL65" s="470"/>
      <c r="BM65" s="470"/>
      <c r="BP65" s="474"/>
    </row>
    <row r="66" spans="1:68" s="471" customFormat="1" ht="39" customHeight="1">
      <c r="A66" s="587" t="s">
        <v>363</v>
      </c>
      <c r="B66" s="586" t="s">
        <v>54</v>
      </c>
      <c r="C66" s="124"/>
      <c r="D66" s="8"/>
      <c r="E66" s="8"/>
      <c r="F66" s="11"/>
      <c r="G66" s="170">
        <f>SUM(G67:G69)</f>
        <v>7.5</v>
      </c>
      <c r="H66" s="24">
        <f t="shared" si="30"/>
        <v>225</v>
      </c>
      <c r="I66" s="16">
        <f>SUM(I67:I69)</f>
        <v>114</v>
      </c>
      <c r="J66" s="16">
        <f>SUM(J67:J69)</f>
        <v>48</v>
      </c>
      <c r="K66" s="16">
        <f>SUM(K67:K69)</f>
        <v>15</v>
      </c>
      <c r="L66" s="16">
        <f>SUM(L67:L69)</f>
        <v>51</v>
      </c>
      <c r="M66" s="143">
        <f>SUM(M67:M69)</f>
        <v>111</v>
      </c>
      <c r="N66" s="57"/>
      <c r="O66" s="56"/>
      <c r="P66" s="118"/>
      <c r="Q66" s="57"/>
      <c r="R66" s="56"/>
      <c r="S66" s="118"/>
      <c r="T66" s="57"/>
      <c r="U66" s="56"/>
      <c r="V66" s="118"/>
      <c r="W66" s="57"/>
      <c r="X66" s="56"/>
      <c r="Y66" s="58"/>
      <c r="AU66" s="253">
        <f t="shared" si="32"/>
        <v>0.5066666666666667</v>
      </c>
      <c r="AZ66" s="469"/>
      <c r="BA66" s="472"/>
      <c r="BB66" s="470"/>
      <c r="BC66" s="470"/>
      <c r="BD66" s="470"/>
      <c r="BE66" s="470"/>
      <c r="BF66" s="470"/>
      <c r="BG66" s="470"/>
      <c r="BH66" s="470"/>
      <c r="BI66" s="470"/>
      <c r="BJ66" s="470"/>
      <c r="BK66" s="470"/>
      <c r="BL66" s="470"/>
      <c r="BM66" s="470"/>
      <c r="BO66" s="426"/>
      <c r="BP66" s="474"/>
    </row>
    <row r="67" spans="1:68" s="471" customFormat="1" ht="42" customHeight="1">
      <c r="A67" s="164" t="s">
        <v>364</v>
      </c>
      <c r="B67" s="580" t="s">
        <v>54</v>
      </c>
      <c r="C67" s="124"/>
      <c r="D67" s="24"/>
      <c r="E67" s="8"/>
      <c r="F67" s="11"/>
      <c r="G67" s="186">
        <v>3</v>
      </c>
      <c r="H67" s="8">
        <f t="shared" si="30"/>
        <v>90</v>
      </c>
      <c r="I67" s="15">
        <f>J67+K67+L67</f>
        <v>60</v>
      </c>
      <c r="J67" s="15">
        <v>30</v>
      </c>
      <c r="K67" s="8">
        <v>15</v>
      </c>
      <c r="L67" s="8">
        <v>15</v>
      </c>
      <c r="M67" s="125">
        <f>H67-I67</f>
        <v>30</v>
      </c>
      <c r="N67" s="57"/>
      <c r="O67" s="56"/>
      <c r="P67" s="118"/>
      <c r="Q67" s="57"/>
      <c r="R67" s="56"/>
      <c r="S67" s="118"/>
      <c r="T67" s="57">
        <v>4</v>
      </c>
      <c r="U67" s="56"/>
      <c r="V67" s="118"/>
      <c r="W67" s="57"/>
      <c r="X67" s="56"/>
      <c r="Y67" s="58"/>
      <c r="AU67" s="253">
        <f t="shared" si="32"/>
        <v>0.6666666666666666</v>
      </c>
      <c r="AZ67" s="469"/>
      <c r="BA67" s="472"/>
      <c r="BB67" s="470"/>
      <c r="BC67" s="470"/>
      <c r="BD67" s="470"/>
      <c r="BE67" s="470"/>
      <c r="BF67" s="470"/>
      <c r="BG67" s="470"/>
      <c r="BH67" s="470"/>
      <c r="BI67" s="470"/>
      <c r="BJ67" s="470"/>
      <c r="BK67" s="470"/>
      <c r="BL67" s="470"/>
      <c r="BM67" s="470"/>
      <c r="BO67" s="426"/>
      <c r="BP67" s="474"/>
    </row>
    <row r="68" spans="1:68" s="471" customFormat="1" ht="36" customHeight="1">
      <c r="A68" s="164" t="s">
        <v>365</v>
      </c>
      <c r="B68" s="580" t="s">
        <v>54</v>
      </c>
      <c r="C68" s="140" t="s">
        <v>158</v>
      </c>
      <c r="D68" s="8"/>
      <c r="E68" s="8"/>
      <c r="F68" s="11"/>
      <c r="G68" s="186">
        <v>3</v>
      </c>
      <c r="H68" s="8">
        <f t="shared" si="30"/>
        <v>90</v>
      </c>
      <c r="I68" s="8">
        <f>J68+K68+L68</f>
        <v>36</v>
      </c>
      <c r="J68" s="15">
        <v>18</v>
      </c>
      <c r="K68" s="15"/>
      <c r="L68" s="15">
        <v>18</v>
      </c>
      <c r="M68" s="125">
        <f>H68-I68</f>
        <v>54</v>
      </c>
      <c r="N68" s="57"/>
      <c r="O68" s="56"/>
      <c r="P68" s="118"/>
      <c r="Q68" s="57"/>
      <c r="R68" s="56"/>
      <c r="S68" s="118"/>
      <c r="T68" s="57"/>
      <c r="U68" s="56">
        <v>4</v>
      </c>
      <c r="V68" s="118"/>
      <c r="W68" s="57"/>
      <c r="X68" s="56"/>
      <c r="Y68" s="58"/>
      <c r="AU68" s="253">
        <f t="shared" si="32"/>
        <v>0.4</v>
      </c>
      <c r="AZ68" s="469" t="s">
        <v>28</v>
      </c>
      <c r="BA68" s="472" t="e">
        <f>SUM(#REF!)</f>
        <v>#REF!</v>
      </c>
      <c r="BB68" s="470" t="b">
        <f>ISBLANK(#REF!)</f>
        <v>0</v>
      </c>
      <c r="BC68" s="470" t="b">
        <f>ISBLANK(#REF!)</f>
        <v>0</v>
      </c>
      <c r="BD68" s="470" t="b">
        <f>ISBLANK(#REF!)</f>
        <v>0</v>
      </c>
      <c r="BE68" s="470" t="b">
        <f>ISBLANK(#REF!)</f>
        <v>0</v>
      </c>
      <c r="BF68" s="470" t="b">
        <f>ISBLANK(#REF!)</f>
        <v>0</v>
      </c>
      <c r="BG68" s="470" t="b">
        <f>ISBLANK(#REF!)</f>
        <v>0</v>
      </c>
      <c r="BH68" s="470" t="b">
        <f>ISBLANK(#REF!)</f>
        <v>0</v>
      </c>
      <c r="BI68" s="470" t="b">
        <f>ISBLANK(#REF!)</f>
        <v>0</v>
      </c>
      <c r="BJ68" s="470" t="b">
        <f>ISBLANK(#REF!)</f>
        <v>0</v>
      </c>
      <c r="BK68" s="470" t="b">
        <f>ISBLANK(#REF!)</f>
        <v>0</v>
      </c>
      <c r="BL68" s="470" t="b">
        <f>ISBLANK(#REF!)</f>
        <v>0</v>
      </c>
      <c r="BM68" s="470" t="b">
        <f>ISBLANK(#REF!)</f>
        <v>0</v>
      </c>
      <c r="BO68" s="426"/>
      <c r="BP68" s="474"/>
    </row>
    <row r="69" spans="1:68" s="346" customFormat="1" ht="43.5" customHeight="1">
      <c r="A69" s="164" t="s">
        <v>370</v>
      </c>
      <c r="B69" s="580" t="s">
        <v>139</v>
      </c>
      <c r="C69" s="598"/>
      <c r="D69" s="159"/>
      <c r="E69" s="8"/>
      <c r="F69" s="26" t="s">
        <v>159</v>
      </c>
      <c r="G69" s="186">
        <v>1.5</v>
      </c>
      <c r="H69" s="8">
        <f t="shared" si="30"/>
        <v>45</v>
      </c>
      <c r="I69" s="160">
        <f>J69+K69+L69</f>
        <v>18</v>
      </c>
      <c r="J69" s="9"/>
      <c r="K69" s="9"/>
      <c r="L69" s="9">
        <v>18</v>
      </c>
      <c r="M69" s="125">
        <f>H69-I69</f>
        <v>27</v>
      </c>
      <c r="N69" s="57"/>
      <c r="O69" s="56"/>
      <c r="P69" s="118"/>
      <c r="Q69" s="57"/>
      <c r="R69" s="56"/>
      <c r="S69" s="118"/>
      <c r="T69" s="57"/>
      <c r="U69" s="56"/>
      <c r="V69" s="118">
        <v>2</v>
      </c>
      <c r="W69" s="57"/>
      <c r="X69" s="56"/>
      <c r="Y69" s="58"/>
      <c r="AU69" s="253">
        <f t="shared" si="32"/>
        <v>0.4</v>
      </c>
      <c r="AZ69" s="347"/>
      <c r="BA69" s="348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O69" s="426"/>
      <c r="BP69" s="474"/>
    </row>
    <row r="70" spans="1:65" s="346" customFormat="1" ht="34.5" customHeight="1">
      <c r="A70" s="587" t="s">
        <v>366</v>
      </c>
      <c r="B70" s="586" t="s">
        <v>292</v>
      </c>
      <c r="C70" s="194"/>
      <c r="D70" s="12"/>
      <c r="E70" s="8"/>
      <c r="F70" s="11"/>
      <c r="G70" s="170">
        <f>SUM(G71:G72)</f>
        <v>6</v>
      </c>
      <c r="H70" s="24">
        <f>PRODUCT(G70,30)</f>
        <v>180</v>
      </c>
      <c r="I70" s="16">
        <f>I71+I72</f>
        <v>66</v>
      </c>
      <c r="J70" s="16">
        <f>J71+J72</f>
        <v>33</v>
      </c>
      <c r="K70" s="16">
        <f>K71+K72</f>
        <v>33</v>
      </c>
      <c r="L70" s="16">
        <f>L71+L72</f>
        <v>0</v>
      </c>
      <c r="M70" s="143">
        <f>M71+M72</f>
        <v>114</v>
      </c>
      <c r="N70" s="57"/>
      <c r="O70" s="56"/>
      <c r="P70" s="118"/>
      <c r="Q70" s="57"/>
      <c r="R70" s="56"/>
      <c r="S70" s="118"/>
      <c r="T70" s="14"/>
      <c r="U70" s="15"/>
      <c r="V70" s="28"/>
      <c r="W70" s="14"/>
      <c r="X70" s="15"/>
      <c r="Y70" s="17"/>
      <c r="AU70" s="253">
        <f t="shared" si="32"/>
        <v>0.36666666666666664</v>
      </c>
      <c r="AZ70" s="347"/>
      <c r="BA70" s="348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</row>
    <row r="71" spans="1:65" s="346" customFormat="1" ht="33.75" customHeight="1">
      <c r="A71" s="164" t="s">
        <v>371</v>
      </c>
      <c r="B71" s="599" t="s">
        <v>292</v>
      </c>
      <c r="C71" s="124"/>
      <c r="D71" s="24"/>
      <c r="E71" s="8"/>
      <c r="F71" s="11"/>
      <c r="G71" s="65">
        <v>3</v>
      </c>
      <c r="H71" s="8">
        <f>PRODUCT(G71,30)</f>
        <v>90</v>
      </c>
      <c r="I71" s="15">
        <f>J71+K71+L71</f>
        <v>30</v>
      </c>
      <c r="J71" s="8">
        <v>15</v>
      </c>
      <c r="K71" s="8">
        <v>15</v>
      </c>
      <c r="L71" s="8"/>
      <c r="M71" s="125">
        <f aca="true" t="shared" si="33" ref="M71:M76">H71-I71</f>
        <v>60</v>
      </c>
      <c r="N71" s="57"/>
      <c r="O71" s="56"/>
      <c r="P71" s="118"/>
      <c r="Q71" s="57"/>
      <c r="R71" s="56"/>
      <c r="S71" s="118"/>
      <c r="T71" s="57">
        <v>2</v>
      </c>
      <c r="U71" s="15"/>
      <c r="V71" s="118"/>
      <c r="W71" s="14"/>
      <c r="X71" s="56"/>
      <c r="Y71" s="58"/>
      <c r="AU71" s="253">
        <f t="shared" si="32"/>
        <v>0.3333333333333333</v>
      </c>
      <c r="AZ71" s="347"/>
      <c r="BA71" s="348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</row>
    <row r="72" spans="1:65" s="346" customFormat="1" ht="33.75" customHeight="1">
      <c r="A72" s="164" t="s">
        <v>372</v>
      </c>
      <c r="B72" s="599" t="s">
        <v>292</v>
      </c>
      <c r="C72" s="140"/>
      <c r="D72" s="24" t="s">
        <v>158</v>
      </c>
      <c r="E72" s="8"/>
      <c r="F72" s="11"/>
      <c r="G72" s="65">
        <v>3</v>
      </c>
      <c r="H72" s="8">
        <f>PRODUCT(G72,30)</f>
        <v>90</v>
      </c>
      <c r="I72" s="15">
        <f>J72+K72+L72</f>
        <v>36</v>
      </c>
      <c r="J72" s="8">
        <v>18</v>
      </c>
      <c r="K72" s="8">
        <v>18</v>
      </c>
      <c r="L72" s="8"/>
      <c r="M72" s="125">
        <f t="shared" si="33"/>
        <v>54</v>
      </c>
      <c r="N72" s="57"/>
      <c r="O72" s="56"/>
      <c r="P72" s="118"/>
      <c r="Q72" s="57"/>
      <c r="R72" s="56"/>
      <c r="S72" s="118"/>
      <c r="T72" s="57"/>
      <c r="U72" s="56">
        <v>2</v>
      </c>
      <c r="V72" s="28"/>
      <c r="W72" s="14"/>
      <c r="X72" s="56"/>
      <c r="Y72" s="58"/>
      <c r="AU72" s="253">
        <f t="shared" si="32"/>
        <v>0.4</v>
      </c>
      <c r="AZ72" s="347"/>
      <c r="BA72" s="348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</row>
    <row r="73" spans="1:65" s="346" customFormat="1" ht="25.5" customHeight="1">
      <c r="A73" s="587" t="s">
        <v>367</v>
      </c>
      <c r="B73" s="586" t="s">
        <v>282</v>
      </c>
      <c r="C73" s="148"/>
      <c r="D73" s="24" t="s">
        <v>159</v>
      </c>
      <c r="E73" s="146"/>
      <c r="F73" s="147"/>
      <c r="G73" s="170">
        <v>3</v>
      </c>
      <c r="H73" s="119">
        <f>G73*30</f>
        <v>90</v>
      </c>
      <c r="I73" s="25">
        <f>J73+K73+L73</f>
        <v>36</v>
      </c>
      <c r="J73" s="25">
        <v>18</v>
      </c>
      <c r="K73" s="24">
        <v>18</v>
      </c>
      <c r="L73" s="24"/>
      <c r="M73" s="142">
        <f t="shared" si="33"/>
        <v>54</v>
      </c>
      <c r="N73" s="148"/>
      <c r="O73" s="146"/>
      <c r="P73" s="600"/>
      <c r="Q73" s="148"/>
      <c r="R73" s="8"/>
      <c r="S73" s="11"/>
      <c r="T73" s="124"/>
      <c r="U73" s="8"/>
      <c r="V73" s="118">
        <v>4</v>
      </c>
      <c r="W73" s="124"/>
      <c r="X73" s="56"/>
      <c r="Y73" s="125"/>
      <c r="AU73" s="253">
        <f t="shared" si="32"/>
        <v>0.4</v>
      </c>
      <c r="BB73" s="349" t="b">
        <f aca="true" t="shared" si="34" ref="BB73:BM73">ISBLANK(N59)</f>
        <v>1</v>
      </c>
      <c r="BC73" s="349" t="b">
        <f t="shared" si="34"/>
        <v>1</v>
      </c>
      <c r="BD73" s="349" t="b">
        <f t="shared" si="34"/>
        <v>1</v>
      </c>
      <c r="BE73" s="349" t="b">
        <f t="shared" si="34"/>
        <v>1</v>
      </c>
      <c r="BF73" s="349" t="b">
        <f t="shared" si="34"/>
        <v>1</v>
      </c>
      <c r="BG73" s="349" t="b">
        <f t="shared" si="34"/>
        <v>1</v>
      </c>
      <c r="BH73" s="349" t="b">
        <f t="shared" si="34"/>
        <v>1</v>
      </c>
      <c r="BI73" s="349" t="b">
        <f t="shared" si="34"/>
        <v>1</v>
      </c>
      <c r="BJ73" s="349" t="b">
        <f t="shared" si="34"/>
        <v>1</v>
      </c>
      <c r="BK73" s="349" t="b">
        <f t="shared" si="34"/>
        <v>1</v>
      </c>
      <c r="BL73" s="349" t="b">
        <f t="shared" si="34"/>
        <v>0</v>
      </c>
      <c r="BM73" s="349" t="b">
        <f t="shared" si="34"/>
        <v>1</v>
      </c>
    </row>
    <row r="74" spans="1:67" s="346" customFormat="1" ht="17.25" customHeight="1">
      <c r="A74" s="587" t="s">
        <v>368</v>
      </c>
      <c r="B74" s="583" t="s">
        <v>291</v>
      </c>
      <c r="C74" s="140">
        <v>5</v>
      </c>
      <c r="D74" s="24"/>
      <c r="E74" s="8"/>
      <c r="F74" s="11"/>
      <c r="G74" s="240">
        <v>3</v>
      </c>
      <c r="H74" s="24">
        <f>PRODUCT(G74,30)</f>
        <v>90</v>
      </c>
      <c r="I74" s="25">
        <f>J74+K74+L74</f>
        <v>45</v>
      </c>
      <c r="J74" s="27">
        <v>30</v>
      </c>
      <c r="K74" s="29"/>
      <c r="L74" s="29">
        <v>15</v>
      </c>
      <c r="M74" s="142">
        <f t="shared" si="33"/>
        <v>45</v>
      </c>
      <c r="N74" s="57"/>
      <c r="O74" s="56"/>
      <c r="P74" s="118"/>
      <c r="Q74" s="57"/>
      <c r="R74" s="10"/>
      <c r="S74" s="129"/>
      <c r="T74" s="65">
        <v>3</v>
      </c>
      <c r="U74" s="60"/>
      <c r="V74" s="129"/>
      <c r="W74" s="59"/>
      <c r="X74" s="10"/>
      <c r="Y74" s="58"/>
      <c r="AU74" s="253">
        <f t="shared" si="32"/>
        <v>0.5</v>
      </c>
      <c r="BB74" s="349" t="b">
        <f aca="true" t="shared" si="35" ref="BB74:BM74">ISBLANK(N47)</f>
        <v>1</v>
      </c>
      <c r="BC74" s="349" t="b">
        <f t="shared" si="35"/>
        <v>1</v>
      </c>
      <c r="BD74" s="349" t="b">
        <f t="shared" si="35"/>
        <v>1</v>
      </c>
      <c r="BE74" s="349" t="b">
        <f t="shared" si="35"/>
        <v>1</v>
      </c>
      <c r="BF74" s="349" t="b">
        <f t="shared" si="35"/>
        <v>1</v>
      </c>
      <c r="BG74" s="349" t="b">
        <f t="shared" si="35"/>
        <v>1</v>
      </c>
      <c r="BH74" s="349" t="b">
        <f t="shared" si="35"/>
        <v>1</v>
      </c>
      <c r="BI74" s="349" t="b">
        <f t="shared" si="35"/>
        <v>1</v>
      </c>
      <c r="BJ74" s="349" t="b">
        <f t="shared" si="35"/>
        <v>1</v>
      </c>
      <c r="BK74" s="349" t="b">
        <f t="shared" si="35"/>
        <v>1</v>
      </c>
      <c r="BL74" s="349" t="b">
        <f t="shared" si="35"/>
        <v>1</v>
      </c>
      <c r="BM74" s="349" t="b">
        <f t="shared" si="35"/>
        <v>1</v>
      </c>
      <c r="BO74" s="426"/>
    </row>
    <row r="75" spans="1:68" s="471" customFormat="1" ht="42" customHeight="1">
      <c r="A75" s="587" t="s">
        <v>369</v>
      </c>
      <c r="B75" s="586" t="s">
        <v>229</v>
      </c>
      <c r="C75" s="140">
        <v>7</v>
      </c>
      <c r="D75" s="24"/>
      <c r="E75" s="8"/>
      <c r="F75" s="11"/>
      <c r="G75" s="170">
        <v>3</v>
      </c>
      <c r="H75" s="24">
        <f>PRODUCT(G75,30)</f>
        <v>90</v>
      </c>
      <c r="I75" s="25">
        <f>SUM(J75+K75+L75)</f>
        <v>45</v>
      </c>
      <c r="J75" s="24">
        <v>15</v>
      </c>
      <c r="K75" s="24">
        <v>15</v>
      </c>
      <c r="L75" s="24">
        <v>15</v>
      </c>
      <c r="M75" s="142">
        <f t="shared" si="33"/>
        <v>45</v>
      </c>
      <c r="N75" s="59"/>
      <c r="O75" s="60"/>
      <c r="P75" s="601"/>
      <c r="Q75" s="59"/>
      <c r="R75" s="60"/>
      <c r="S75" s="601"/>
      <c r="T75" s="65"/>
      <c r="U75" s="10"/>
      <c r="V75" s="118"/>
      <c r="W75" s="65">
        <v>3</v>
      </c>
      <c r="X75" s="56"/>
      <c r="Y75" s="58"/>
      <c r="AU75" s="253">
        <f t="shared" si="32"/>
        <v>0.5</v>
      </c>
      <c r="AZ75" s="469"/>
      <c r="BA75" s="472"/>
      <c r="BB75" s="470"/>
      <c r="BC75" s="470"/>
      <c r="BD75" s="470"/>
      <c r="BE75" s="470"/>
      <c r="BF75" s="470"/>
      <c r="BG75" s="470"/>
      <c r="BH75" s="470"/>
      <c r="BI75" s="470"/>
      <c r="BJ75" s="470"/>
      <c r="BK75" s="470"/>
      <c r="BL75" s="470"/>
      <c r="BM75" s="470"/>
      <c r="BO75" s="426"/>
      <c r="BP75" s="474"/>
    </row>
    <row r="76" spans="1:65" s="346" customFormat="1" ht="45" customHeight="1" thickBot="1">
      <c r="A76" s="602" t="s">
        <v>373</v>
      </c>
      <c r="B76" s="603" t="s">
        <v>132</v>
      </c>
      <c r="C76" s="306" t="s">
        <v>159</v>
      </c>
      <c r="D76" s="307"/>
      <c r="E76" s="13"/>
      <c r="F76" s="135"/>
      <c r="G76" s="559">
        <v>3</v>
      </c>
      <c r="H76" s="307">
        <f>PRODUCT(G76,30)</f>
        <v>90</v>
      </c>
      <c r="I76" s="560">
        <f>J76+K76+L76</f>
        <v>36</v>
      </c>
      <c r="J76" s="562">
        <v>18</v>
      </c>
      <c r="K76" s="562"/>
      <c r="L76" s="562">
        <v>18</v>
      </c>
      <c r="M76" s="393">
        <f t="shared" si="33"/>
        <v>54</v>
      </c>
      <c r="N76" s="63"/>
      <c r="O76" s="64"/>
      <c r="P76" s="130"/>
      <c r="Q76" s="63"/>
      <c r="R76" s="64"/>
      <c r="S76" s="130"/>
      <c r="T76" s="63"/>
      <c r="U76" s="64"/>
      <c r="V76" s="130">
        <v>4</v>
      </c>
      <c r="W76" s="63"/>
      <c r="X76" s="64"/>
      <c r="Y76" s="156"/>
      <c r="AU76" s="253">
        <f t="shared" si="32"/>
        <v>0.4</v>
      </c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</row>
    <row r="77" spans="1:65" s="179" customFormat="1" ht="16.5" customHeight="1" thickBot="1">
      <c r="A77" s="1221" t="s">
        <v>201</v>
      </c>
      <c r="B77" s="1222"/>
      <c r="C77" s="386"/>
      <c r="D77" s="338"/>
      <c r="E77" s="338"/>
      <c r="F77" s="605"/>
      <c r="G77" s="52">
        <f aca="true" t="shared" si="36" ref="G77:M77">G47+G50+G53+G54+G55+G56+G59+G57+G58+G60+G61+G64+G65+G66+G70+G73+G74+G75+G76</f>
        <v>75</v>
      </c>
      <c r="H77" s="839">
        <f t="shared" si="36"/>
        <v>2250</v>
      </c>
      <c r="I77" s="839">
        <f t="shared" si="36"/>
        <v>993</v>
      </c>
      <c r="J77" s="839">
        <f t="shared" si="36"/>
        <v>538</v>
      </c>
      <c r="K77" s="839">
        <f t="shared" si="36"/>
        <v>208</v>
      </c>
      <c r="L77" s="839">
        <f t="shared" si="36"/>
        <v>247</v>
      </c>
      <c r="M77" s="838">
        <f t="shared" si="36"/>
        <v>1257</v>
      </c>
      <c r="N77" s="607">
        <f aca="true" t="shared" si="37" ref="N77:V77">SUM(N47:N76)</f>
        <v>0</v>
      </c>
      <c r="O77" s="606">
        <f t="shared" si="37"/>
        <v>6</v>
      </c>
      <c r="P77" s="606">
        <f t="shared" si="37"/>
        <v>5</v>
      </c>
      <c r="Q77" s="607">
        <f t="shared" si="37"/>
        <v>9</v>
      </c>
      <c r="R77" s="606">
        <f t="shared" si="37"/>
        <v>9</v>
      </c>
      <c r="S77" s="606">
        <f t="shared" si="37"/>
        <v>9</v>
      </c>
      <c r="T77" s="606">
        <f t="shared" si="37"/>
        <v>16</v>
      </c>
      <c r="U77" s="606">
        <f t="shared" si="37"/>
        <v>8</v>
      </c>
      <c r="V77" s="606">
        <f t="shared" si="37"/>
        <v>10</v>
      </c>
      <c r="W77" s="607">
        <f>W75+W55+W45</f>
        <v>8</v>
      </c>
      <c r="X77" s="607">
        <f>X59+X56+X45</f>
        <v>8</v>
      </c>
      <c r="Y77" s="606"/>
      <c r="AY77" s="246"/>
      <c r="AZ77" s="179" t="s">
        <v>26</v>
      </c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</row>
    <row r="78" spans="1:65" s="179" customFormat="1" ht="19.5" customHeight="1" thickBot="1">
      <c r="A78" s="896" t="s">
        <v>198</v>
      </c>
      <c r="B78" s="897"/>
      <c r="C78" s="897"/>
      <c r="D78" s="897"/>
      <c r="E78" s="897"/>
      <c r="F78" s="897"/>
      <c r="G78" s="897"/>
      <c r="H78" s="897"/>
      <c r="I78" s="897"/>
      <c r="J78" s="897"/>
      <c r="K78" s="897"/>
      <c r="L78" s="897"/>
      <c r="M78" s="897"/>
      <c r="N78" s="897"/>
      <c r="O78" s="897"/>
      <c r="P78" s="897"/>
      <c r="Q78" s="897"/>
      <c r="R78" s="897"/>
      <c r="S78" s="897"/>
      <c r="T78" s="897"/>
      <c r="U78" s="897"/>
      <c r="V78" s="897"/>
      <c r="W78" s="897"/>
      <c r="X78" s="897"/>
      <c r="Y78" s="898"/>
      <c r="AY78" s="246"/>
      <c r="AZ78" s="179" t="s">
        <v>27</v>
      </c>
      <c r="BA78" s="179">
        <f>G79</f>
        <v>3</v>
      </c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</row>
    <row r="79" spans="1:65" s="179" customFormat="1" ht="15.75">
      <c r="A79" s="387" t="s">
        <v>103</v>
      </c>
      <c r="B79" s="316" t="s">
        <v>41</v>
      </c>
      <c r="C79" s="317"/>
      <c r="D79" s="318" t="s">
        <v>157</v>
      </c>
      <c r="E79" s="168"/>
      <c r="F79" s="169"/>
      <c r="G79" s="319">
        <v>3</v>
      </c>
      <c r="H79" s="168">
        <f>PRODUCT(G79,30)</f>
        <v>90</v>
      </c>
      <c r="I79" s="168"/>
      <c r="J79" s="339"/>
      <c r="K79" s="339"/>
      <c r="L79" s="318"/>
      <c r="M79" s="169"/>
      <c r="N79" s="340" t="s">
        <v>51</v>
      </c>
      <c r="O79" s="167" t="s">
        <v>51</v>
      </c>
      <c r="P79" s="341"/>
      <c r="Q79" s="342" t="s">
        <v>51</v>
      </c>
      <c r="R79" s="167" t="s">
        <v>51</v>
      </c>
      <c r="S79" s="341" t="s">
        <v>51</v>
      </c>
      <c r="T79" s="342" t="s">
        <v>51</v>
      </c>
      <c r="U79" s="167" t="s">
        <v>51</v>
      </c>
      <c r="V79" s="341" t="s">
        <v>51</v>
      </c>
      <c r="W79" s="340" t="s">
        <v>51</v>
      </c>
      <c r="X79" s="167" t="s">
        <v>51</v>
      </c>
      <c r="Y79" s="341" t="s">
        <v>51</v>
      </c>
      <c r="AY79" s="246"/>
      <c r="BA79" s="345"/>
      <c r="BB79" s="308"/>
      <c r="BC79" s="308"/>
      <c r="BD79" s="308"/>
      <c r="BE79" s="308"/>
      <c r="BF79" s="308"/>
      <c r="BG79" s="308"/>
      <c r="BH79" s="308"/>
      <c r="BI79" s="308"/>
      <c r="BJ79" s="308"/>
      <c r="BK79" s="308"/>
      <c r="BL79" s="308"/>
      <c r="BM79" s="308"/>
    </row>
    <row r="80" spans="1:65" s="179" customFormat="1" ht="15.75">
      <c r="A80" s="388" t="s">
        <v>104</v>
      </c>
      <c r="B80" s="322" t="s">
        <v>42</v>
      </c>
      <c r="C80" s="323"/>
      <c r="D80" s="324" t="s">
        <v>159</v>
      </c>
      <c r="E80" s="24"/>
      <c r="F80" s="142"/>
      <c r="G80" s="244">
        <v>4</v>
      </c>
      <c r="H80" s="24">
        <f>PRODUCT(G80,30)</f>
        <v>120</v>
      </c>
      <c r="I80" s="24"/>
      <c r="J80" s="343"/>
      <c r="K80" s="343"/>
      <c r="L80" s="324"/>
      <c r="M80" s="142"/>
      <c r="N80" s="305" t="s">
        <v>51</v>
      </c>
      <c r="O80" s="25"/>
      <c r="P80" s="153"/>
      <c r="Q80" s="344"/>
      <c r="R80" s="25"/>
      <c r="S80" s="153"/>
      <c r="T80" s="344"/>
      <c r="U80" s="25"/>
      <c r="V80" s="153"/>
      <c r="W80" s="305"/>
      <c r="X80" s="25"/>
      <c r="Y80" s="153"/>
      <c r="AU80" s="233"/>
      <c r="AY80" s="246"/>
      <c r="AZ80" s="246"/>
      <c r="BB80" s="308"/>
      <c r="BC80" s="308"/>
      <c r="BD80" s="308"/>
      <c r="BE80" s="308"/>
      <c r="BF80" s="308"/>
      <c r="BG80" s="308"/>
      <c r="BH80" s="308"/>
      <c r="BI80" s="308"/>
      <c r="BJ80" s="308"/>
      <c r="BK80" s="308"/>
      <c r="BL80" s="308"/>
      <c r="BM80" s="308"/>
    </row>
    <row r="81" spans="1:65" s="179" customFormat="1" ht="16.5" thickBot="1">
      <c r="A81" s="389" t="s">
        <v>105</v>
      </c>
      <c r="B81" s="390" t="s">
        <v>23</v>
      </c>
      <c r="C81" s="391"/>
      <c r="D81" s="392" t="s">
        <v>161</v>
      </c>
      <c r="E81" s="307"/>
      <c r="F81" s="393"/>
      <c r="G81" s="244">
        <v>4</v>
      </c>
      <c r="H81" s="24">
        <f>PRODUCT(G81,30)</f>
        <v>120</v>
      </c>
      <c r="I81" s="24"/>
      <c r="J81" s="343"/>
      <c r="K81" s="343"/>
      <c r="L81" s="324"/>
      <c r="M81" s="142"/>
      <c r="N81" s="305" t="s">
        <v>51</v>
      </c>
      <c r="O81" s="25"/>
      <c r="P81" s="153"/>
      <c r="Q81" s="344"/>
      <c r="R81" s="25"/>
      <c r="S81" s="153"/>
      <c r="T81" s="344"/>
      <c r="U81" s="25"/>
      <c r="V81" s="153"/>
      <c r="W81" s="305"/>
      <c r="X81" s="25"/>
      <c r="Y81" s="153"/>
      <c r="AU81" s="233"/>
      <c r="AY81" s="246"/>
      <c r="AZ81" s="246"/>
      <c r="BB81" s="308"/>
      <c r="BC81" s="308"/>
      <c r="BD81" s="308"/>
      <c r="BE81" s="308"/>
      <c r="BF81" s="308"/>
      <c r="BG81" s="308"/>
      <c r="BH81" s="308"/>
      <c r="BI81" s="308"/>
      <c r="BJ81" s="308"/>
      <c r="BK81" s="308"/>
      <c r="BL81" s="308"/>
      <c r="BM81" s="308"/>
    </row>
    <row r="82" spans="1:65" s="179" customFormat="1" ht="16.5" thickBot="1">
      <c r="A82" s="899" t="s">
        <v>202</v>
      </c>
      <c r="B82" s="900"/>
      <c r="C82" s="900"/>
      <c r="D82" s="900"/>
      <c r="E82" s="900"/>
      <c r="F82" s="900"/>
      <c r="G82" s="335">
        <f>G79+G80+G81</f>
        <v>11</v>
      </c>
      <c r="H82" s="335">
        <f aca="true" t="shared" si="38" ref="H82:M82">H79+H80+H81</f>
        <v>330</v>
      </c>
      <c r="I82" s="335">
        <f t="shared" si="38"/>
        <v>0</v>
      </c>
      <c r="J82" s="335">
        <f t="shared" si="38"/>
        <v>0</v>
      </c>
      <c r="K82" s="335">
        <f t="shared" si="38"/>
        <v>0</v>
      </c>
      <c r="L82" s="335">
        <f t="shared" si="38"/>
        <v>0</v>
      </c>
      <c r="M82" s="335">
        <f t="shared" si="38"/>
        <v>0</v>
      </c>
      <c r="N82" s="144">
        <f aca="true" t="shared" si="39" ref="N82:X82">SUM(N79:N81)</f>
        <v>0</v>
      </c>
      <c r="O82" s="144">
        <f t="shared" si="39"/>
        <v>0</v>
      </c>
      <c r="P82" s="144">
        <f t="shared" si="39"/>
        <v>0</v>
      </c>
      <c r="Q82" s="144">
        <f t="shared" si="39"/>
        <v>0</v>
      </c>
      <c r="R82" s="144">
        <f t="shared" si="39"/>
        <v>0</v>
      </c>
      <c r="S82" s="144">
        <f t="shared" si="39"/>
        <v>0</v>
      </c>
      <c r="T82" s="144">
        <f t="shared" si="39"/>
        <v>0</v>
      </c>
      <c r="U82" s="144">
        <f t="shared" si="39"/>
        <v>0</v>
      </c>
      <c r="V82" s="144">
        <f t="shared" si="39"/>
        <v>0</v>
      </c>
      <c r="W82" s="144">
        <f t="shared" si="39"/>
        <v>0</v>
      </c>
      <c r="X82" s="144">
        <f t="shared" si="39"/>
        <v>0</v>
      </c>
      <c r="Y82" s="144"/>
      <c r="AU82" s="233"/>
      <c r="AY82" s="246"/>
      <c r="AZ82" s="246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</row>
    <row r="83" spans="1:70" s="179" customFormat="1" ht="30.75" customHeight="1" thickBot="1">
      <c r="A83" s="1213" t="s">
        <v>227</v>
      </c>
      <c r="B83" s="1214"/>
      <c r="C83" s="1215"/>
      <c r="D83" s="1215"/>
      <c r="E83" s="1215"/>
      <c r="F83" s="1215"/>
      <c r="G83" s="1215"/>
      <c r="H83" s="1215"/>
      <c r="I83" s="1215"/>
      <c r="J83" s="1215"/>
      <c r="K83" s="1215"/>
      <c r="L83" s="1215"/>
      <c r="M83" s="1215"/>
      <c r="N83" s="1215"/>
      <c r="O83" s="1215"/>
      <c r="P83" s="1215"/>
      <c r="Q83" s="1215"/>
      <c r="R83" s="1215"/>
      <c r="S83" s="1215"/>
      <c r="T83" s="1215"/>
      <c r="U83" s="1215"/>
      <c r="V83" s="1215"/>
      <c r="W83" s="1215"/>
      <c r="X83" s="1215"/>
      <c r="Y83" s="1216"/>
      <c r="AU83" s="233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O83" s="505"/>
      <c r="BR83" s="309"/>
    </row>
    <row r="84" spans="1:25" ht="20.25" customHeight="1" thickBot="1">
      <c r="A84" s="255" t="s">
        <v>200</v>
      </c>
      <c r="B84" s="608" t="s">
        <v>199</v>
      </c>
      <c r="C84" s="394"/>
      <c r="D84" s="245"/>
      <c r="E84" s="245"/>
      <c r="F84" s="395"/>
      <c r="G84" s="52">
        <v>12</v>
      </c>
      <c r="H84" s="53">
        <f>G84*30</f>
        <v>360</v>
      </c>
      <c r="I84" s="53"/>
      <c r="J84" s="53"/>
      <c r="K84" s="53"/>
      <c r="L84" s="53"/>
      <c r="M84" s="54"/>
      <c r="N84" s="22"/>
      <c r="O84" s="21"/>
      <c r="P84" s="402"/>
      <c r="Q84" s="22"/>
      <c r="R84" s="21"/>
      <c r="S84" s="402"/>
      <c r="T84" s="22"/>
      <c r="U84" s="21"/>
      <c r="V84" s="402"/>
      <c r="W84" s="23"/>
      <c r="X84" s="21"/>
      <c r="Y84" s="402"/>
    </row>
    <row r="85" spans="1:65" ht="18.75" customHeight="1" thickBot="1">
      <c r="A85" s="877" t="s">
        <v>203</v>
      </c>
      <c r="B85" s="1217"/>
      <c r="C85" s="386"/>
      <c r="D85" s="338"/>
      <c r="E85" s="338"/>
      <c r="F85" s="350"/>
      <c r="G85" s="381">
        <f>G84</f>
        <v>12</v>
      </c>
      <c r="H85" s="381">
        <f>H84</f>
        <v>360</v>
      </c>
      <c r="I85" s="396"/>
      <c r="J85" s="396"/>
      <c r="K85" s="396"/>
      <c r="L85" s="396"/>
      <c r="M85" s="397"/>
      <c r="N85" s="398"/>
      <c r="O85" s="399"/>
      <c r="P85" s="400"/>
      <c r="Q85" s="398"/>
      <c r="R85" s="399"/>
      <c r="S85" s="400"/>
      <c r="T85" s="398"/>
      <c r="U85" s="399"/>
      <c r="V85" s="400"/>
      <c r="W85" s="401"/>
      <c r="X85" s="399"/>
      <c r="Y85" s="400"/>
      <c r="AU85" s="151"/>
      <c r="BB85" s="403"/>
      <c r="BC85" s="403"/>
      <c r="BD85" s="403"/>
      <c r="BE85" s="403"/>
      <c r="BF85" s="403"/>
      <c r="BG85" s="403"/>
      <c r="BH85" s="403"/>
      <c r="BI85" s="403"/>
      <c r="BJ85" s="403"/>
      <c r="BK85" s="403"/>
      <c r="BL85" s="403"/>
      <c r="BM85" s="403"/>
    </row>
    <row r="86" spans="1:47" s="154" customFormat="1" ht="18.75" customHeight="1" thickBot="1">
      <c r="A86" s="1187" t="s">
        <v>204</v>
      </c>
      <c r="B86" s="1188"/>
      <c r="C86" s="1189"/>
      <c r="D86" s="1189"/>
      <c r="E86" s="1189"/>
      <c r="F86" s="1190"/>
      <c r="G86" s="248">
        <f aca="true" t="shared" si="40" ref="G86:M86">G45+G82+G85+G77</f>
        <v>177</v>
      </c>
      <c r="H86" s="248">
        <f t="shared" si="40"/>
        <v>5310</v>
      </c>
      <c r="I86" s="248">
        <f t="shared" si="40"/>
        <v>2045</v>
      </c>
      <c r="J86" s="248">
        <f t="shared" si="40"/>
        <v>1011</v>
      </c>
      <c r="K86" s="248">
        <f t="shared" si="40"/>
        <v>350</v>
      </c>
      <c r="L86" s="248">
        <f t="shared" si="40"/>
        <v>684</v>
      </c>
      <c r="M86" s="248">
        <f t="shared" si="40"/>
        <v>2541</v>
      </c>
      <c r="N86" s="263">
        <f>N45+N77+N82</f>
        <v>24</v>
      </c>
      <c r="O86" s="263">
        <f>O45+O77+O82</f>
        <v>25</v>
      </c>
      <c r="P86" s="263">
        <f>P45+P77+P82</f>
        <v>24</v>
      </c>
      <c r="Q86" s="263">
        <f>Q45+Q77+Q82</f>
        <v>21</v>
      </c>
      <c r="R86" s="263">
        <f>R77+R45</f>
        <v>15</v>
      </c>
      <c r="S86" s="263">
        <f aca="true" t="shared" si="41" ref="S86:Y86">S45+S77+S82</f>
        <v>15</v>
      </c>
      <c r="T86" s="263">
        <f t="shared" si="41"/>
        <v>16</v>
      </c>
      <c r="U86" s="263">
        <f t="shared" si="41"/>
        <v>8</v>
      </c>
      <c r="V86" s="263">
        <f t="shared" si="41"/>
        <v>10</v>
      </c>
      <c r="W86" s="263">
        <f t="shared" si="41"/>
        <v>10</v>
      </c>
      <c r="X86" s="263">
        <f t="shared" si="41"/>
        <v>10</v>
      </c>
      <c r="Y86" s="263">
        <f t="shared" si="41"/>
        <v>0</v>
      </c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Q86" s="409"/>
      <c r="AR86" s="409"/>
      <c r="AS86" s="409"/>
      <c r="AT86" s="409"/>
      <c r="AU86" s="409"/>
    </row>
    <row r="87" spans="1:65" s="176" customFormat="1" ht="18.75" customHeight="1" thickBot="1">
      <c r="A87" s="1191" t="s">
        <v>205</v>
      </c>
      <c r="B87" s="1192"/>
      <c r="C87" s="1192"/>
      <c r="D87" s="1192"/>
      <c r="E87" s="1192"/>
      <c r="F87" s="1192"/>
      <c r="G87" s="1192"/>
      <c r="H87" s="1192"/>
      <c r="I87" s="1192"/>
      <c r="J87" s="1192"/>
      <c r="K87" s="1192"/>
      <c r="L87" s="1192"/>
      <c r="M87" s="1192"/>
      <c r="N87" s="1192"/>
      <c r="O87" s="1192"/>
      <c r="P87" s="1192"/>
      <c r="Q87" s="1192"/>
      <c r="R87" s="1192"/>
      <c r="S87" s="1192"/>
      <c r="T87" s="1192"/>
      <c r="U87" s="1192"/>
      <c r="V87" s="1192"/>
      <c r="W87" s="1192"/>
      <c r="X87" s="1192"/>
      <c r="Y87" s="1193"/>
      <c r="AX87" s="151"/>
      <c r="AY87" s="157"/>
      <c r="AZ87" s="179" t="s">
        <v>26</v>
      </c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</row>
    <row r="88" spans="1:65" s="176" customFormat="1" ht="18.75" customHeight="1" thickBot="1">
      <c r="A88" s="1175" t="s">
        <v>262</v>
      </c>
      <c r="B88" s="1176"/>
      <c r="C88" s="1176"/>
      <c r="D88" s="1176"/>
      <c r="E88" s="1176"/>
      <c r="F88" s="1176"/>
      <c r="G88" s="1176"/>
      <c r="H88" s="1176"/>
      <c r="I88" s="1176"/>
      <c r="J88" s="1176"/>
      <c r="K88" s="1176"/>
      <c r="L88" s="1176"/>
      <c r="M88" s="1176"/>
      <c r="N88" s="1176"/>
      <c r="O88" s="1176"/>
      <c r="P88" s="1176"/>
      <c r="Q88" s="1176"/>
      <c r="R88" s="1176"/>
      <c r="S88" s="1176"/>
      <c r="T88" s="1176"/>
      <c r="U88" s="1176"/>
      <c r="V88" s="1176"/>
      <c r="W88" s="1176"/>
      <c r="X88" s="1176"/>
      <c r="Y88" s="1177"/>
      <c r="AX88" s="151"/>
      <c r="AY88" s="151"/>
      <c r="AZ88" s="179" t="s">
        <v>27</v>
      </c>
      <c r="BA88" s="176">
        <v>3</v>
      </c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</row>
    <row r="89" spans="1:65" s="176" customFormat="1" ht="18.75" customHeight="1" thickBot="1">
      <c r="A89" s="1181" t="s">
        <v>391</v>
      </c>
      <c r="B89" s="1182"/>
      <c r="C89" s="1182"/>
      <c r="D89" s="1182"/>
      <c r="E89" s="1182"/>
      <c r="F89" s="1182"/>
      <c r="G89" s="1182"/>
      <c r="H89" s="1182"/>
      <c r="I89" s="1182"/>
      <c r="J89" s="1182"/>
      <c r="K89" s="1182"/>
      <c r="L89" s="1182"/>
      <c r="M89" s="1182"/>
      <c r="N89" s="1182"/>
      <c r="O89" s="1182"/>
      <c r="P89" s="1182"/>
      <c r="Q89" s="1182"/>
      <c r="R89" s="1182"/>
      <c r="S89" s="1182"/>
      <c r="T89" s="1182"/>
      <c r="U89" s="1182"/>
      <c r="V89" s="1182"/>
      <c r="W89" s="1182"/>
      <c r="X89" s="1182"/>
      <c r="Y89" s="1183"/>
      <c r="AY89" s="151"/>
      <c r="AZ89" s="179" t="s">
        <v>28</v>
      </c>
      <c r="BA89" s="176">
        <v>6</v>
      </c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</row>
    <row r="90" spans="1:65" s="176" customFormat="1" ht="21" customHeight="1" thickBot="1">
      <c r="A90" s="609" t="s">
        <v>113</v>
      </c>
      <c r="B90" s="610" t="s">
        <v>206</v>
      </c>
      <c r="C90" s="406"/>
      <c r="D90" s="407" t="s">
        <v>157</v>
      </c>
      <c r="E90" s="407"/>
      <c r="F90" s="611"/>
      <c r="G90" s="408">
        <v>3</v>
      </c>
      <c r="H90" s="289">
        <v>90</v>
      </c>
      <c r="I90" s="289">
        <v>36</v>
      </c>
      <c r="J90" s="517">
        <v>18</v>
      </c>
      <c r="K90" s="517"/>
      <c r="L90" s="517">
        <v>18</v>
      </c>
      <c r="M90" s="295">
        <v>54</v>
      </c>
      <c r="N90" s="612"/>
      <c r="O90" s="613"/>
      <c r="P90" s="614"/>
      <c r="Q90" s="615"/>
      <c r="R90" s="517">
        <v>2</v>
      </c>
      <c r="S90" s="616">
        <v>2</v>
      </c>
      <c r="T90" s="615"/>
      <c r="U90" s="517"/>
      <c r="V90" s="616"/>
      <c r="W90" s="394"/>
      <c r="X90" s="245"/>
      <c r="Y90" s="395"/>
      <c r="AZ90" s="179" t="s">
        <v>29</v>
      </c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</row>
    <row r="91" spans="1:71" s="277" customFormat="1" ht="18.75" customHeight="1">
      <c r="A91" s="617"/>
      <c r="B91" s="618" t="s">
        <v>146</v>
      </c>
      <c r="C91" s="481"/>
      <c r="D91" s="482" t="s">
        <v>157</v>
      </c>
      <c r="E91" s="482"/>
      <c r="F91" s="619"/>
      <c r="G91" s="405">
        <v>3</v>
      </c>
      <c r="H91" s="412">
        <v>90</v>
      </c>
      <c r="I91" s="412">
        <v>36</v>
      </c>
      <c r="J91" s="620">
        <v>18</v>
      </c>
      <c r="K91" s="620"/>
      <c r="L91" s="620">
        <v>18</v>
      </c>
      <c r="M91" s="415">
        <v>54</v>
      </c>
      <c r="N91" s="621"/>
      <c r="O91" s="622"/>
      <c r="P91" s="623"/>
      <c r="Q91" s="624"/>
      <c r="R91" s="620">
        <v>2</v>
      </c>
      <c r="S91" s="625">
        <v>2</v>
      </c>
      <c r="T91" s="624"/>
      <c r="U91" s="620"/>
      <c r="V91" s="625"/>
      <c r="W91" s="133"/>
      <c r="X91" s="132"/>
      <c r="Y91" s="134"/>
      <c r="BA91" s="277">
        <f>SUM(BA87:BA90)</f>
        <v>9</v>
      </c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S91" s="504"/>
    </row>
    <row r="92" spans="1:65" s="154" customFormat="1" ht="18.75" customHeight="1">
      <c r="A92" s="626"/>
      <c r="B92" s="627" t="s">
        <v>147</v>
      </c>
      <c r="C92" s="483"/>
      <c r="D92" s="484" t="s">
        <v>157</v>
      </c>
      <c r="E92" s="484"/>
      <c r="F92" s="628"/>
      <c r="G92" s="336">
        <v>3</v>
      </c>
      <c r="H92" s="187">
        <v>90</v>
      </c>
      <c r="I92" s="187">
        <v>36</v>
      </c>
      <c r="J92" s="265"/>
      <c r="K92" s="265"/>
      <c r="L92" s="265">
        <v>36</v>
      </c>
      <c r="M92" s="188">
        <v>54</v>
      </c>
      <c r="N92" s="629"/>
      <c r="O92" s="630"/>
      <c r="P92" s="631"/>
      <c r="Q92" s="270"/>
      <c r="R92" s="265">
        <v>2</v>
      </c>
      <c r="S92" s="271">
        <v>2</v>
      </c>
      <c r="T92" s="270"/>
      <c r="U92" s="265"/>
      <c r="V92" s="271"/>
      <c r="W92" s="124"/>
      <c r="X92" s="8"/>
      <c r="Y92" s="125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</row>
    <row r="93" spans="1:65" s="176" customFormat="1" ht="18.75" customHeight="1">
      <c r="A93" s="626"/>
      <c r="B93" s="627" t="s">
        <v>35</v>
      </c>
      <c r="C93" s="483"/>
      <c r="D93" s="484" t="s">
        <v>157</v>
      </c>
      <c r="E93" s="484"/>
      <c r="F93" s="628"/>
      <c r="G93" s="336">
        <v>3</v>
      </c>
      <c r="H93" s="187">
        <v>90</v>
      </c>
      <c r="I93" s="187">
        <v>36</v>
      </c>
      <c r="J93" s="265">
        <v>18</v>
      </c>
      <c r="K93" s="265"/>
      <c r="L93" s="265">
        <v>18</v>
      </c>
      <c r="M93" s="188">
        <v>54</v>
      </c>
      <c r="N93" s="629"/>
      <c r="O93" s="630"/>
      <c r="P93" s="631"/>
      <c r="Q93" s="270"/>
      <c r="R93" s="265">
        <v>2</v>
      </c>
      <c r="S93" s="271">
        <v>2</v>
      </c>
      <c r="T93" s="270"/>
      <c r="U93" s="265"/>
      <c r="V93" s="271"/>
      <c r="W93" s="124"/>
      <c r="X93" s="8"/>
      <c r="Y93" s="125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</row>
    <row r="94" spans="1:70" s="176" customFormat="1" ht="18.75" customHeight="1">
      <c r="A94" s="626"/>
      <c r="B94" s="627" t="s">
        <v>148</v>
      </c>
      <c r="C94" s="483"/>
      <c r="D94" s="484" t="s">
        <v>157</v>
      </c>
      <c r="E94" s="484"/>
      <c r="F94" s="628"/>
      <c r="G94" s="336">
        <v>3</v>
      </c>
      <c r="H94" s="187">
        <v>90</v>
      </c>
      <c r="I94" s="187">
        <v>36</v>
      </c>
      <c r="J94" s="265">
        <v>18</v>
      </c>
      <c r="K94" s="265"/>
      <c r="L94" s="265">
        <v>18</v>
      </c>
      <c r="M94" s="188">
        <v>54</v>
      </c>
      <c r="N94" s="629"/>
      <c r="O94" s="630"/>
      <c r="P94" s="631"/>
      <c r="Q94" s="270"/>
      <c r="R94" s="265">
        <v>2</v>
      </c>
      <c r="S94" s="271">
        <v>2</v>
      </c>
      <c r="T94" s="270"/>
      <c r="U94" s="265"/>
      <c r="V94" s="271"/>
      <c r="W94" s="632"/>
      <c r="X94" s="175"/>
      <c r="Y94" s="276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R94" s="301"/>
    </row>
    <row r="95" spans="1:47" ht="18.75" customHeight="1">
      <c r="A95" s="266"/>
      <c r="B95" s="269" t="s">
        <v>149</v>
      </c>
      <c r="C95" s="485"/>
      <c r="D95" s="480" t="s">
        <v>157</v>
      </c>
      <c r="E95" s="480"/>
      <c r="F95" s="486"/>
      <c r="G95" s="273" t="s">
        <v>212</v>
      </c>
      <c r="H95" s="272" t="s">
        <v>213</v>
      </c>
      <c r="I95" s="272" t="s">
        <v>214</v>
      </c>
      <c r="J95" s="272" t="s">
        <v>215</v>
      </c>
      <c r="K95" s="272"/>
      <c r="L95" s="272" t="s">
        <v>215</v>
      </c>
      <c r="M95" s="274" t="s">
        <v>216</v>
      </c>
      <c r="N95" s="273"/>
      <c r="O95" s="272"/>
      <c r="P95" s="274"/>
      <c r="Q95" s="273"/>
      <c r="R95" s="272" t="s">
        <v>117</v>
      </c>
      <c r="S95" s="274" t="s">
        <v>117</v>
      </c>
      <c r="T95" s="273"/>
      <c r="U95" s="272"/>
      <c r="V95" s="274"/>
      <c r="W95" s="124"/>
      <c r="X95" s="8"/>
      <c r="Y95" s="125"/>
      <c r="AU95" s="151"/>
    </row>
    <row r="96" spans="1:65" s="176" customFormat="1" ht="18.75" customHeight="1">
      <c r="A96" s="185"/>
      <c r="B96" s="195" t="s">
        <v>144</v>
      </c>
      <c r="C96" s="140"/>
      <c r="D96" s="18" t="s">
        <v>157</v>
      </c>
      <c r="E96" s="18"/>
      <c r="F96" s="73"/>
      <c r="G96" s="189">
        <v>3</v>
      </c>
      <c r="H96" s="187">
        <v>90</v>
      </c>
      <c r="I96" s="187">
        <v>36</v>
      </c>
      <c r="J96" s="187">
        <v>18</v>
      </c>
      <c r="K96" s="187"/>
      <c r="L96" s="187">
        <v>18</v>
      </c>
      <c r="M96" s="188">
        <v>54</v>
      </c>
      <c r="N96" s="124"/>
      <c r="O96" s="8"/>
      <c r="P96" s="125"/>
      <c r="Q96" s="189"/>
      <c r="R96" s="187">
        <v>2</v>
      </c>
      <c r="S96" s="188">
        <v>2</v>
      </c>
      <c r="T96" s="190"/>
      <c r="U96" s="187"/>
      <c r="V96" s="188"/>
      <c r="W96" s="124"/>
      <c r="X96" s="175"/>
      <c r="Y96" s="276"/>
      <c r="BB96" s="177"/>
      <c r="BC96" s="177"/>
      <c r="BD96" s="177"/>
      <c r="BE96" s="177"/>
      <c r="BF96" s="177"/>
      <c r="BG96" s="177"/>
      <c r="BH96" s="177"/>
      <c r="BI96" s="177"/>
      <c r="BJ96" s="177"/>
      <c r="BK96" s="177"/>
      <c r="BL96" s="177"/>
      <c r="BM96" s="177"/>
    </row>
    <row r="97" spans="1:65" s="176" customFormat="1" ht="18.75" customHeight="1">
      <c r="A97" s="185"/>
      <c r="B97" s="201" t="s">
        <v>43</v>
      </c>
      <c r="C97" s="140"/>
      <c r="D97" s="18" t="s">
        <v>157</v>
      </c>
      <c r="E97" s="18"/>
      <c r="F97" s="73"/>
      <c r="G97" s="189">
        <v>3</v>
      </c>
      <c r="H97" s="187">
        <v>90</v>
      </c>
      <c r="I97" s="187">
        <v>36</v>
      </c>
      <c r="J97" s="187">
        <v>18</v>
      </c>
      <c r="K97" s="187"/>
      <c r="L97" s="187">
        <v>18</v>
      </c>
      <c r="M97" s="188">
        <v>54</v>
      </c>
      <c r="N97" s="124"/>
      <c r="O97" s="8"/>
      <c r="P97" s="125"/>
      <c r="Q97" s="189"/>
      <c r="R97" s="187">
        <v>2</v>
      </c>
      <c r="S97" s="188">
        <v>2</v>
      </c>
      <c r="T97" s="190"/>
      <c r="U97" s="187"/>
      <c r="V97" s="188"/>
      <c r="W97" s="124"/>
      <c r="X97" s="8"/>
      <c r="Y97" s="125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</row>
    <row r="98" spans="1:65" s="176" customFormat="1" ht="18.75" customHeight="1" thickBot="1">
      <c r="A98" s="267"/>
      <c r="B98" s="268" t="s">
        <v>207</v>
      </c>
      <c r="C98" s="487"/>
      <c r="D98" s="488"/>
      <c r="E98" s="488"/>
      <c r="F98" s="489"/>
      <c r="G98" s="207">
        <v>3</v>
      </c>
      <c r="H98" s="208">
        <v>90</v>
      </c>
      <c r="I98" s="208"/>
      <c r="J98" s="208"/>
      <c r="K98" s="208"/>
      <c r="L98" s="208"/>
      <c r="M98" s="209"/>
      <c r="N98" s="213"/>
      <c r="O98" s="214"/>
      <c r="P98" s="215"/>
      <c r="Q98" s="207"/>
      <c r="R98" s="208"/>
      <c r="S98" s="216"/>
      <c r="T98" s="217"/>
      <c r="U98" s="208"/>
      <c r="V98" s="209"/>
      <c r="W98" s="137"/>
      <c r="X98" s="13"/>
      <c r="Y98" s="136"/>
      <c r="AW98" s="301" t="e">
        <f>G86+G113+#REF!</f>
        <v>#REF!</v>
      </c>
      <c r="BB98" s="177"/>
      <c r="BC98" s="177"/>
      <c r="BD98" s="177"/>
      <c r="BE98" s="177"/>
      <c r="BF98" s="177"/>
      <c r="BG98" s="177"/>
      <c r="BH98" s="177"/>
      <c r="BI98" s="177"/>
      <c r="BJ98" s="177"/>
      <c r="BK98" s="177"/>
      <c r="BL98" s="177"/>
      <c r="BM98" s="177"/>
    </row>
    <row r="99" spans="1:71" s="176" customFormat="1" ht="18.75" customHeight="1" thickBot="1">
      <c r="A99" s="422" t="s">
        <v>114</v>
      </c>
      <c r="B99" s="417" t="s">
        <v>208</v>
      </c>
      <c r="C99" s="418"/>
      <c r="D99" s="289">
        <v>5</v>
      </c>
      <c r="E99" s="289"/>
      <c r="F99" s="419"/>
      <c r="G99" s="294">
        <v>3</v>
      </c>
      <c r="H99" s="289">
        <v>90</v>
      </c>
      <c r="I99" s="289">
        <v>30</v>
      </c>
      <c r="J99" s="289">
        <v>15</v>
      </c>
      <c r="K99" s="289"/>
      <c r="L99" s="289">
        <v>15</v>
      </c>
      <c r="M99" s="295">
        <v>60</v>
      </c>
      <c r="N99" s="418"/>
      <c r="O99" s="420"/>
      <c r="P99" s="419"/>
      <c r="Q99" s="294"/>
      <c r="R99" s="289"/>
      <c r="S99" s="295"/>
      <c r="T99" s="294">
        <v>2</v>
      </c>
      <c r="U99" s="289"/>
      <c r="V99" s="295"/>
      <c r="W99" s="298"/>
      <c r="X99" s="299"/>
      <c r="Y99" s="300"/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S99" s="301"/>
    </row>
    <row r="100" spans="1:65" s="176" customFormat="1" ht="18.75" customHeight="1">
      <c r="A100" s="192"/>
      <c r="B100" s="410" t="s">
        <v>147</v>
      </c>
      <c r="C100" s="490"/>
      <c r="D100" s="491">
        <v>5</v>
      </c>
      <c r="E100" s="491"/>
      <c r="F100" s="492"/>
      <c r="G100" s="414">
        <v>3</v>
      </c>
      <c r="H100" s="412">
        <v>90</v>
      </c>
      <c r="I100" s="412">
        <v>30</v>
      </c>
      <c r="J100" s="412"/>
      <c r="K100" s="412"/>
      <c r="L100" s="412">
        <v>30</v>
      </c>
      <c r="M100" s="415">
        <v>60</v>
      </c>
      <c r="N100" s="411"/>
      <c r="O100" s="416"/>
      <c r="P100" s="413"/>
      <c r="Q100" s="414"/>
      <c r="R100" s="412"/>
      <c r="S100" s="415"/>
      <c r="T100" s="414">
        <v>2</v>
      </c>
      <c r="U100" s="412"/>
      <c r="V100" s="413"/>
      <c r="W100" s="133"/>
      <c r="X100" s="132"/>
      <c r="Y100" s="134"/>
      <c r="BB100" s="177"/>
      <c r="BC100" s="177"/>
      <c r="BD100" s="177"/>
      <c r="BE100" s="177"/>
      <c r="BF100" s="177"/>
      <c r="BG100" s="177"/>
      <c r="BH100" s="177"/>
      <c r="BI100" s="177"/>
      <c r="BJ100" s="177"/>
      <c r="BK100" s="177"/>
      <c r="BL100" s="177"/>
      <c r="BM100" s="177"/>
    </row>
    <row r="101" spans="1:65" s="176" customFormat="1" ht="18.75" customHeight="1">
      <c r="A101" s="185"/>
      <c r="B101" s="278" t="s">
        <v>111</v>
      </c>
      <c r="C101" s="493"/>
      <c r="D101" s="494">
        <v>5</v>
      </c>
      <c r="E101" s="494"/>
      <c r="F101" s="495"/>
      <c r="G101" s="189">
        <v>3</v>
      </c>
      <c r="H101" s="187">
        <v>90</v>
      </c>
      <c r="I101" s="187">
        <v>30</v>
      </c>
      <c r="J101" s="187">
        <v>20</v>
      </c>
      <c r="K101" s="187"/>
      <c r="L101" s="187">
        <v>10</v>
      </c>
      <c r="M101" s="188">
        <v>60</v>
      </c>
      <c r="N101" s="210"/>
      <c r="O101" s="204"/>
      <c r="P101" s="211"/>
      <c r="Q101" s="189"/>
      <c r="R101" s="187"/>
      <c r="S101" s="188"/>
      <c r="T101" s="189">
        <v>2</v>
      </c>
      <c r="U101" s="187"/>
      <c r="V101" s="188"/>
      <c r="W101" s="124"/>
      <c r="X101" s="8"/>
      <c r="Y101" s="125"/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</row>
    <row r="102" spans="1:71" s="176" customFormat="1" ht="18.75" customHeight="1">
      <c r="A102" s="185"/>
      <c r="B102" s="278" t="s">
        <v>68</v>
      </c>
      <c r="C102" s="493"/>
      <c r="D102" s="494">
        <v>5</v>
      </c>
      <c r="E102" s="494"/>
      <c r="F102" s="495"/>
      <c r="G102" s="189">
        <v>3</v>
      </c>
      <c r="H102" s="187">
        <v>90</v>
      </c>
      <c r="I102" s="187">
        <v>30</v>
      </c>
      <c r="J102" s="187">
        <v>20</v>
      </c>
      <c r="K102" s="187"/>
      <c r="L102" s="187">
        <v>10</v>
      </c>
      <c r="M102" s="188">
        <v>60</v>
      </c>
      <c r="N102" s="210"/>
      <c r="O102" s="204"/>
      <c r="P102" s="211"/>
      <c r="Q102" s="189"/>
      <c r="R102" s="187"/>
      <c r="S102" s="188"/>
      <c r="T102" s="189">
        <v>2</v>
      </c>
      <c r="U102" s="187"/>
      <c r="V102" s="188"/>
      <c r="W102" s="124"/>
      <c r="X102" s="8"/>
      <c r="Y102" s="125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S102" s="301"/>
    </row>
    <row r="103" spans="1:65" s="176" customFormat="1" ht="18.75" customHeight="1">
      <c r="A103" s="185"/>
      <c r="B103" s="278" t="s">
        <v>209</v>
      </c>
      <c r="C103" s="493"/>
      <c r="D103" s="494">
        <v>5</v>
      </c>
      <c r="E103" s="494"/>
      <c r="F103" s="495"/>
      <c r="G103" s="205">
        <v>3</v>
      </c>
      <c r="H103" s="187">
        <v>90</v>
      </c>
      <c r="I103" s="187">
        <v>30</v>
      </c>
      <c r="J103" s="187">
        <v>20</v>
      </c>
      <c r="K103" s="187"/>
      <c r="L103" s="187">
        <v>10</v>
      </c>
      <c r="M103" s="188">
        <v>60</v>
      </c>
      <c r="N103" s="210"/>
      <c r="O103" s="204"/>
      <c r="P103" s="211"/>
      <c r="Q103" s="189"/>
      <c r="R103" s="187"/>
      <c r="S103" s="188"/>
      <c r="T103" s="189">
        <v>2</v>
      </c>
      <c r="U103" s="187"/>
      <c r="V103" s="188"/>
      <c r="W103" s="124"/>
      <c r="X103" s="8"/>
      <c r="Y103" s="125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</row>
    <row r="104" spans="1:47" ht="18.75" customHeight="1" thickBot="1">
      <c r="A104" s="267"/>
      <c r="B104" s="279" t="s">
        <v>207</v>
      </c>
      <c r="C104" s="496"/>
      <c r="D104" s="488"/>
      <c r="E104" s="488"/>
      <c r="F104" s="497"/>
      <c r="G104" s="207">
        <v>3</v>
      </c>
      <c r="H104" s="208">
        <v>90</v>
      </c>
      <c r="I104" s="208"/>
      <c r="J104" s="208"/>
      <c r="K104" s="208"/>
      <c r="L104" s="208"/>
      <c r="M104" s="209"/>
      <c r="N104" s="217"/>
      <c r="O104" s="280"/>
      <c r="P104" s="216"/>
      <c r="Q104" s="207"/>
      <c r="R104" s="208"/>
      <c r="S104" s="209"/>
      <c r="T104" s="207"/>
      <c r="U104" s="208"/>
      <c r="V104" s="209"/>
      <c r="W104" s="137"/>
      <c r="X104" s="13"/>
      <c r="Y104" s="136"/>
      <c r="AU104" s="151"/>
    </row>
    <row r="105" spans="1:47" ht="21.75" customHeight="1" thickBot="1">
      <c r="A105" s="422" t="s">
        <v>115</v>
      </c>
      <c r="B105" s="421" t="s">
        <v>210</v>
      </c>
      <c r="C105" s="418"/>
      <c r="D105" s="289" t="s">
        <v>159</v>
      </c>
      <c r="E105" s="289"/>
      <c r="F105" s="419"/>
      <c r="G105" s="294">
        <v>3</v>
      </c>
      <c r="H105" s="289">
        <v>90</v>
      </c>
      <c r="I105" s="289">
        <v>36</v>
      </c>
      <c r="J105" s="289">
        <v>18</v>
      </c>
      <c r="K105" s="289"/>
      <c r="L105" s="289">
        <v>18</v>
      </c>
      <c r="M105" s="295">
        <v>54</v>
      </c>
      <c r="N105" s="418"/>
      <c r="O105" s="420"/>
      <c r="P105" s="419"/>
      <c r="Q105" s="294"/>
      <c r="R105" s="289"/>
      <c r="S105" s="295"/>
      <c r="T105" s="294"/>
      <c r="U105" s="289">
        <v>2</v>
      </c>
      <c r="V105" s="295">
        <v>2</v>
      </c>
      <c r="W105" s="298"/>
      <c r="X105" s="299"/>
      <c r="Y105" s="300"/>
      <c r="AU105" s="151"/>
    </row>
    <row r="106" spans="1:47" ht="18.75" customHeight="1">
      <c r="A106" s="192"/>
      <c r="B106" s="410" t="s">
        <v>145</v>
      </c>
      <c r="C106" s="490"/>
      <c r="D106" s="491" t="s">
        <v>159</v>
      </c>
      <c r="E106" s="491"/>
      <c r="F106" s="492"/>
      <c r="G106" s="414">
        <v>3</v>
      </c>
      <c r="H106" s="412">
        <v>90</v>
      </c>
      <c r="I106" s="412">
        <v>36</v>
      </c>
      <c r="J106" s="412">
        <v>18</v>
      </c>
      <c r="K106" s="412"/>
      <c r="L106" s="412">
        <v>18</v>
      </c>
      <c r="M106" s="415">
        <v>54</v>
      </c>
      <c r="N106" s="411"/>
      <c r="O106" s="416"/>
      <c r="P106" s="413"/>
      <c r="Q106" s="414"/>
      <c r="R106" s="412"/>
      <c r="S106" s="415"/>
      <c r="T106" s="414"/>
      <c r="U106" s="412">
        <v>2</v>
      </c>
      <c r="V106" s="415">
        <v>2</v>
      </c>
      <c r="W106" s="133"/>
      <c r="X106" s="132"/>
      <c r="Y106" s="134"/>
      <c r="AU106" s="151"/>
    </row>
    <row r="107" spans="1:47" ht="18.75" customHeight="1">
      <c r="A107" s="185"/>
      <c r="B107" s="281" t="s">
        <v>147</v>
      </c>
      <c r="C107" s="498"/>
      <c r="D107" s="494" t="s">
        <v>159</v>
      </c>
      <c r="E107" s="494"/>
      <c r="F107" s="499"/>
      <c r="G107" s="189">
        <v>3</v>
      </c>
      <c r="H107" s="187">
        <v>90</v>
      </c>
      <c r="I107" s="187">
        <v>36</v>
      </c>
      <c r="J107" s="187"/>
      <c r="K107" s="187"/>
      <c r="L107" s="187">
        <v>36</v>
      </c>
      <c r="M107" s="188">
        <v>54</v>
      </c>
      <c r="N107" s="203"/>
      <c r="O107" s="193"/>
      <c r="P107" s="212"/>
      <c r="Q107" s="189"/>
      <c r="R107" s="187"/>
      <c r="S107" s="188"/>
      <c r="T107" s="189"/>
      <c r="U107" s="187">
        <v>2</v>
      </c>
      <c r="V107" s="188">
        <v>2</v>
      </c>
      <c r="W107" s="124"/>
      <c r="X107" s="8"/>
      <c r="Y107" s="125"/>
      <c r="AU107" s="151"/>
    </row>
    <row r="108" spans="1:47" ht="18.75" customHeight="1">
      <c r="A108" s="185"/>
      <c r="B108" s="282" t="s">
        <v>57</v>
      </c>
      <c r="C108" s="240"/>
      <c r="D108" s="18" t="s">
        <v>159</v>
      </c>
      <c r="E108" s="18"/>
      <c r="F108" s="141"/>
      <c r="G108" s="206">
        <v>3</v>
      </c>
      <c r="H108" s="187">
        <v>90</v>
      </c>
      <c r="I108" s="187">
        <v>36</v>
      </c>
      <c r="J108" s="187">
        <v>18</v>
      </c>
      <c r="K108" s="187"/>
      <c r="L108" s="187">
        <v>18</v>
      </c>
      <c r="M108" s="188">
        <v>54</v>
      </c>
      <c r="N108" s="186"/>
      <c r="O108" s="6"/>
      <c r="P108" s="149"/>
      <c r="Q108" s="189"/>
      <c r="R108" s="187"/>
      <c r="S108" s="188"/>
      <c r="T108" s="190"/>
      <c r="U108" s="191">
        <v>2</v>
      </c>
      <c r="V108" s="188">
        <v>2</v>
      </c>
      <c r="W108" s="124"/>
      <c r="X108" s="8"/>
      <c r="Y108" s="125"/>
      <c r="AU108" s="151"/>
    </row>
    <row r="109" spans="1:47" ht="18.75" customHeight="1">
      <c r="A109" s="185"/>
      <c r="B109" s="281" t="s">
        <v>59</v>
      </c>
      <c r="C109" s="498"/>
      <c r="D109" s="494" t="s">
        <v>159</v>
      </c>
      <c r="E109" s="494"/>
      <c r="F109" s="500"/>
      <c r="G109" s="189">
        <v>3</v>
      </c>
      <c r="H109" s="187">
        <v>90</v>
      </c>
      <c r="I109" s="187">
        <v>36</v>
      </c>
      <c r="J109" s="187">
        <v>18</v>
      </c>
      <c r="K109" s="187"/>
      <c r="L109" s="187">
        <v>18</v>
      </c>
      <c r="M109" s="188">
        <v>54</v>
      </c>
      <c r="N109" s="203"/>
      <c r="O109" s="193"/>
      <c r="P109" s="212"/>
      <c r="Q109" s="189"/>
      <c r="R109" s="187"/>
      <c r="S109" s="188"/>
      <c r="T109" s="189"/>
      <c r="U109" s="187">
        <v>2</v>
      </c>
      <c r="V109" s="188">
        <v>2</v>
      </c>
      <c r="W109" s="124"/>
      <c r="X109" s="8"/>
      <c r="Y109" s="125"/>
      <c r="AU109" s="151"/>
    </row>
    <row r="110" spans="1:65" s="179" customFormat="1" ht="18.75" customHeight="1">
      <c r="A110" s="185"/>
      <c r="B110" s="283" t="s">
        <v>150</v>
      </c>
      <c r="C110" s="498"/>
      <c r="D110" s="494" t="s">
        <v>159</v>
      </c>
      <c r="E110" s="494"/>
      <c r="F110" s="500"/>
      <c r="G110" s="189">
        <v>3</v>
      </c>
      <c r="H110" s="187">
        <v>90</v>
      </c>
      <c r="I110" s="187">
        <v>36</v>
      </c>
      <c r="J110" s="187">
        <v>18</v>
      </c>
      <c r="K110" s="187"/>
      <c r="L110" s="187">
        <v>18</v>
      </c>
      <c r="M110" s="188">
        <v>54</v>
      </c>
      <c r="N110" s="203"/>
      <c r="O110" s="193"/>
      <c r="P110" s="212"/>
      <c r="Q110" s="189"/>
      <c r="R110" s="187"/>
      <c r="S110" s="188"/>
      <c r="T110" s="189"/>
      <c r="U110" s="187">
        <v>2</v>
      </c>
      <c r="V110" s="188">
        <v>2</v>
      </c>
      <c r="W110" s="124"/>
      <c r="X110" s="8"/>
      <c r="Y110" s="125"/>
      <c r="BB110" s="308"/>
      <c r="BC110" s="308"/>
      <c r="BD110" s="308"/>
      <c r="BE110" s="308"/>
      <c r="BF110" s="308"/>
      <c r="BG110" s="308"/>
      <c r="BH110" s="308"/>
      <c r="BI110" s="308"/>
      <c r="BJ110" s="308"/>
      <c r="BK110" s="308"/>
      <c r="BL110" s="308"/>
      <c r="BM110" s="308"/>
    </row>
    <row r="111" spans="1:25" ht="21" customHeight="1">
      <c r="A111" s="185"/>
      <c r="B111" s="283" t="s">
        <v>44</v>
      </c>
      <c r="C111" s="498"/>
      <c r="D111" s="494" t="s">
        <v>159</v>
      </c>
      <c r="E111" s="494"/>
      <c r="F111" s="500"/>
      <c r="G111" s="189">
        <v>3</v>
      </c>
      <c r="H111" s="187">
        <v>90</v>
      </c>
      <c r="I111" s="187">
        <v>36</v>
      </c>
      <c r="J111" s="187">
        <v>18</v>
      </c>
      <c r="K111" s="187"/>
      <c r="L111" s="187">
        <v>18</v>
      </c>
      <c r="M111" s="188">
        <v>54</v>
      </c>
      <c r="N111" s="203"/>
      <c r="O111" s="193"/>
      <c r="P111" s="212"/>
      <c r="Q111" s="189"/>
      <c r="R111" s="187"/>
      <c r="S111" s="188"/>
      <c r="T111" s="189"/>
      <c r="U111" s="187">
        <v>2</v>
      </c>
      <c r="V111" s="188">
        <v>2</v>
      </c>
      <c r="W111" s="124"/>
      <c r="X111" s="8"/>
      <c r="Y111" s="125"/>
    </row>
    <row r="112" spans="1:25" ht="21" customHeight="1" thickBot="1">
      <c r="A112" s="267"/>
      <c r="B112" s="284" t="s">
        <v>207</v>
      </c>
      <c r="C112" s="501"/>
      <c r="D112" s="502"/>
      <c r="E112" s="502"/>
      <c r="F112" s="503"/>
      <c r="G112" s="285">
        <v>3</v>
      </c>
      <c r="H112" s="286">
        <v>90</v>
      </c>
      <c r="I112" s="286"/>
      <c r="J112" s="286"/>
      <c r="K112" s="286"/>
      <c r="L112" s="286"/>
      <c r="M112" s="287"/>
      <c r="N112" s="213"/>
      <c r="O112" s="214"/>
      <c r="P112" s="215"/>
      <c r="Q112" s="207"/>
      <c r="R112" s="208"/>
      <c r="S112" s="209"/>
      <c r="T112" s="207"/>
      <c r="U112" s="208"/>
      <c r="V112" s="209"/>
      <c r="W112" s="296"/>
      <c r="X112" s="55"/>
      <c r="Y112" s="297"/>
    </row>
    <row r="113" spans="1:65" s="346" customFormat="1" ht="18" customHeight="1" thickBot="1">
      <c r="A113" s="1173" t="s">
        <v>211</v>
      </c>
      <c r="B113" s="1174"/>
      <c r="C113" s="288"/>
      <c r="D113" s="289"/>
      <c r="E113" s="289"/>
      <c r="F113" s="290"/>
      <c r="G113" s="291">
        <f aca="true" t="shared" si="42" ref="G113:M113">G90+G99+G105</f>
        <v>9</v>
      </c>
      <c r="H113" s="291">
        <f t="shared" si="42"/>
        <v>270</v>
      </c>
      <c r="I113" s="291">
        <f t="shared" si="42"/>
        <v>102</v>
      </c>
      <c r="J113" s="291">
        <f t="shared" si="42"/>
        <v>51</v>
      </c>
      <c r="K113" s="291">
        <f t="shared" si="42"/>
        <v>0</v>
      </c>
      <c r="L113" s="291">
        <f t="shared" si="42"/>
        <v>51</v>
      </c>
      <c r="M113" s="291">
        <f t="shared" si="42"/>
        <v>168</v>
      </c>
      <c r="N113" s="288"/>
      <c r="O113" s="292"/>
      <c r="P113" s="293"/>
      <c r="Q113" s="294"/>
      <c r="R113" s="289">
        <v>2</v>
      </c>
      <c r="S113" s="295">
        <v>2</v>
      </c>
      <c r="T113" s="294">
        <v>2</v>
      </c>
      <c r="U113" s="289">
        <v>2</v>
      </c>
      <c r="V113" s="295">
        <v>2</v>
      </c>
      <c r="W113" s="298"/>
      <c r="X113" s="299"/>
      <c r="Y113" s="300"/>
      <c r="AU113" s="425"/>
      <c r="AZ113" s="347" t="s">
        <v>27</v>
      </c>
      <c r="BA113" s="348" t="e">
        <f>SUM(#REF!)</f>
        <v>#REF!</v>
      </c>
      <c r="BB113" s="349" t="b">
        <f>ISBLANK(N126)</f>
        <v>1</v>
      </c>
      <c r="BC113" s="349" t="b">
        <f>ISBLANK(O126)</f>
        <v>1</v>
      </c>
      <c r="BD113" s="349"/>
      <c r="BE113" s="349" t="b">
        <f aca="true" t="shared" si="43" ref="BE113:BM113">ISBLANK(Q126)</f>
        <v>1</v>
      </c>
      <c r="BF113" s="349" t="b">
        <f t="shared" si="43"/>
        <v>1</v>
      </c>
      <c r="BG113" s="349" t="b">
        <f t="shared" si="43"/>
        <v>1</v>
      </c>
      <c r="BH113" s="349" t="b">
        <f t="shared" si="43"/>
        <v>1</v>
      </c>
      <c r="BI113" s="349" t="b">
        <f t="shared" si="43"/>
        <v>1</v>
      </c>
      <c r="BJ113" s="349" t="b">
        <f t="shared" si="43"/>
        <v>1</v>
      </c>
      <c r="BK113" s="349" t="b">
        <f t="shared" si="43"/>
        <v>1</v>
      </c>
      <c r="BL113" s="349" t="b">
        <f t="shared" si="43"/>
        <v>1</v>
      </c>
      <c r="BM113" s="349" t="b">
        <f t="shared" si="43"/>
        <v>1</v>
      </c>
    </row>
    <row r="114" spans="1:65" s="346" customFormat="1" ht="18" customHeight="1" thickBot="1">
      <c r="A114" s="1168" t="s">
        <v>228</v>
      </c>
      <c r="B114" s="1169"/>
      <c r="C114" s="1169"/>
      <c r="D114" s="1169"/>
      <c r="E114" s="1169"/>
      <c r="F114" s="1169"/>
      <c r="G114" s="1170"/>
      <c r="H114" s="1170"/>
      <c r="I114" s="1170"/>
      <c r="J114" s="1170"/>
      <c r="K114" s="1170"/>
      <c r="L114" s="1170"/>
      <c r="M114" s="1170"/>
      <c r="N114" s="1169"/>
      <c r="O114" s="1169"/>
      <c r="P114" s="1169"/>
      <c r="Q114" s="1169"/>
      <c r="R114" s="1169"/>
      <c r="S114" s="1169"/>
      <c r="T114" s="1169"/>
      <c r="U114" s="1169"/>
      <c r="V114" s="1169"/>
      <c r="W114" s="1169"/>
      <c r="X114" s="1169"/>
      <c r="Y114" s="1171"/>
      <c r="AU114" s="425"/>
      <c r="AZ114" s="347"/>
      <c r="BA114" s="348"/>
      <c r="BB114" s="349"/>
      <c r="BC114" s="349"/>
      <c r="BD114" s="349"/>
      <c r="BE114" s="349"/>
      <c r="BF114" s="349"/>
      <c r="BG114" s="349"/>
      <c r="BH114" s="349"/>
      <c r="BI114" s="349"/>
      <c r="BJ114" s="349"/>
      <c r="BK114" s="349"/>
      <c r="BL114" s="349"/>
      <c r="BM114" s="349"/>
    </row>
    <row r="115" spans="1:65" s="346" customFormat="1" ht="18" customHeight="1" thickBot="1">
      <c r="A115" s="1184" t="s">
        <v>392</v>
      </c>
      <c r="B115" s="1185"/>
      <c r="C115" s="1185"/>
      <c r="D115" s="1185"/>
      <c r="E115" s="1185"/>
      <c r="F115" s="1185"/>
      <c r="G115" s="1185"/>
      <c r="H115" s="1185"/>
      <c r="I115" s="1185"/>
      <c r="J115" s="1185"/>
      <c r="K115" s="1185"/>
      <c r="L115" s="1185"/>
      <c r="M115" s="1185"/>
      <c r="N115" s="1185"/>
      <c r="O115" s="1185"/>
      <c r="P115" s="1185"/>
      <c r="Q115" s="1185"/>
      <c r="R115" s="1185"/>
      <c r="S115" s="1185"/>
      <c r="T115" s="1185"/>
      <c r="U115" s="1185"/>
      <c r="V115" s="1185"/>
      <c r="W115" s="1185"/>
      <c r="X115" s="1185"/>
      <c r="Y115" s="1186"/>
      <c r="AU115" s="425"/>
      <c r="AZ115" s="347"/>
      <c r="BA115" s="348"/>
      <c r="BB115" s="349"/>
      <c r="BC115" s="349"/>
      <c r="BD115" s="349"/>
      <c r="BE115" s="349"/>
      <c r="BF115" s="349"/>
      <c r="BG115" s="349"/>
      <c r="BH115" s="349"/>
      <c r="BI115" s="349"/>
      <c r="BJ115" s="349"/>
      <c r="BK115" s="349"/>
      <c r="BL115" s="349"/>
      <c r="BM115" s="349"/>
    </row>
    <row r="116" spans="1:65" s="176" customFormat="1" ht="21" customHeight="1" thickBot="1">
      <c r="A116" s="633" t="s">
        <v>263</v>
      </c>
      <c r="B116" s="634" t="s">
        <v>308</v>
      </c>
      <c r="C116" s="635"/>
      <c r="D116" s="636"/>
      <c r="E116" s="636"/>
      <c r="F116" s="637"/>
      <c r="G116" s="638">
        <f>G117+G120</f>
        <v>8</v>
      </c>
      <c r="H116" s="638">
        <f>H117+H120</f>
        <v>240</v>
      </c>
      <c r="I116" s="638"/>
      <c r="J116" s="638"/>
      <c r="K116" s="638"/>
      <c r="L116" s="638"/>
      <c r="M116" s="638"/>
      <c r="N116" s="639"/>
      <c r="O116" s="640"/>
      <c r="P116" s="641"/>
      <c r="Q116" s="642"/>
      <c r="R116" s="643"/>
      <c r="S116" s="644"/>
      <c r="T116" s="642"/>
      <c r="U116" s="643"/>
      <c r="V116" s="644"/>
      <c r="W116" s="645"/>
      <c r="X116" s="646"/>
      <c r="Y116" s="647"/>
      <c r="AZ116" s="179" t="s">
        <v>29</v>
      </c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</row>
    <row r="117" spans="1:67" s="346" customFormat="1" ht="23.25" customHeight="1">
      <c r="A117" s="648" t="s">
        <v>318</v>
      </c>
      <c r="B117" s="649" t="s">
        <v>281</v>
      </c>
      <c r="C117" s="650"/>
      <c r="D117" s="651"/>
      <c r="E117" s="651"/>
      <c r="F117" s="840"/>
      <c r="G117" s="653">
        <f>G118+G119</f>
        <v>5</v>
      </c>
      <c r="H117" s="654">
        <f aca="true" t="shared" si="44" ref="H117:M117">H118+H119</f>
        <v>150</v>
      </c>
      <c r="I117" s="654">
        <f t="shared" si="44"/>
        <v>66</v>
      </c>
      <c r="J117" s="654">
        <f t="shared" si="44"/>
        <v>33</v>
      </c>
      <c r="K117" s="654">
        <f t="shared" si="44"/>
        <v>33</v>
      </c>
      <c r="L117" s="654"/>
      <c r="M117" s="655">
        <f t="shared" si="44"/>
        <v>84</v>
      </c>
      <c r="N117" s="657"/>
      <c r="O117" s="656"/>
      <c r="P117" s="658"/>
      <c r="Q117" s="657"/>
      <c r="R117" s="656"/>
      <c r="S117" s="658"/>
      <c r="T117" s="657"/>
      <c r="U117" s="656"/>
      <c r="V117" s="658"/>
      <c r="W117" s="657"/>
      <c r="X117" s="656"/>
      <c r="Y117" s="658"/>
      <c r="AU117" s="253">
        <f>I117/H117</f>
        <v>0.44</v>
      </c>
      <c r="BB117" s="349" t="b">
        <f aca="true" t="shared" si="45" ref="BB117:BM117">ISBLANK(N88)</f>
        <v>1</v>
      </c>
      <c r="BC117" s="349" t="b">
        <f t="shared" si="45"/>
        <v>1</v>
      </c>
      <c r="BD117" s="349" t="b">
        <f t="shared" si="45"/>
        <v>1</v>
      </c>
      <c r="BE117" s="349" t="b">
        <f t="shared" si="45"/>
        <v>1</v>
      </c>
      <c r="BF117" s="349" t="b">
        <f t="shared" si="45"/>
        <v>1</v>
      </c>
      <c r="BG117" s="349" t="b">
        <f t="shared" si="45"/>
        <v>1</v>
      </c>
      <c r="BH117" s="349" t="b">
        <f t="shared" si="45"/>
        <v>1</v>
      </c>
      <c r="BI117" s="349" t="b">
        <f t="shared" si="45"/>
        <v>1</v>
      </c>
      <c r="BJ117" s="349" t="b">
        <f t="shared" si="45"/>
        <v>1</v>
      </c>
      <c r="BK117" s="349" t="b">
        <f t="shared" si="45"/>
        <v>1</v>
      </c>
      <c r="BL117" s="349" t="b">
        <f t="shared" si="45"/>
        <v>1</v>
      </c>
      <c r="BM117" s="349" t="b">
        <f t="shared" si="45"/>
        <v>1</v>
      </c>
      <c r="BO117" s="426"/>
    </row>
    <row r="118" spans="1:67" s="346" customFormat="1" ht="16.5" customHeight="1">
      <c r="A118" s="659" t="s">
        <v>126</v>
      </c>
      <c r="B118" s="660" t="s">
        <v>283</v>
      </c>
      <c r="C118" s="661"/>
      <c r="D118" s="662"/>
      <c r="E118" s="662"/>
      <c r="F118" s="841"/>
      <c r="G118" s="664">
        <v>2.5</v>
      </c>
      <c r="H118" s="665">
        <f>G118*30</f>
        <v>75</v>
      </c>
      <c r="I118" s="666">
        <f>J118+K118+L118</f>
        <v>30</v>
      </c>
      <c r="J118" s="665">
        <v>15</v>
      </c>
      <c r="K118" s="667">
        <v>15</v>
      </c>
      <c r="L118" s="667"/>
      <c r="M118" s="668">
        <f>H118-I118</f>
        <v>45</v>
      </c>
      <c r="N118" s="670"/>
      <c r="O118" s="669"/>
      <c r="P118" s="846"/>
      <c r="Q118" s="670">
        <v>2</v>
      </c>
      <c r="R118" s="669"/>
      <c r="S118" s="846"/>
      <c r="T118" s="671"/>
      <c r="U118" s="672"/>
      <c r="V118" s="675"/>
      <c r="W118" s="671"/>
      <c r="X118" s="674"/>
      <c r="Y118" s="675"/>
      <c r="AU118" s="253">
        <f>I118/H118</f>
        <v>0.4</v>
      </c>
      <c r="BB118" s="349" t="b">
        <f aca="true" t="shared" si="46" ref="BB118:BM119">ISBLANK(N113)</f>
        <v>1</v>
      </c>
      <c r="BC118" s="349" t="b">
        <f t="shared" si="46"/>
        <v>1</v>
      </c>
      <c r="BD118" s="349" t="b">
        <f t="shared" si="46"/>
        <v>1</v>
      </c>
      <c r="BE118" s="349" t="b">
        <f t="shared" si="46"/>
        <v>1</v>
      </c>
      <c r="BF118" s="349" t="b">
        <f t="shared" si="46"/>
        <v>0</v>
      </c>
      <c r="BG118" s="349" t="b">
        <f t="shared" si="46"/>
        <v>0</v>
      </c>
      <c r="BH118" s="349" t="b">
        <f t="shared" si="46"/>
        <v>0</v>
      </c>
      <c r="BI118" s="349" t="b">
        <f t="shared" si="46"/>
        <v>0</v>
      </c>
      <c r="BJ118" s="349" t="b">
        <f t="shared" si="46"/>
        <v>0</v>
      </c>
      <c r="BK118" s="349" t="b">
        <f t="shared" si="46"/>
        <v>1</v>
      </c>
      <c r="BL118" s="349" t="b">
        <f t="shared" si="46"/>
        <v>1</v>
      </c>
      <c r="BM118" s="349" t="b">
        <f t="shared" si="46"/>
        <v>1</v>
      </c>
      <c r="BO118" s="426"/>
    </row>
    <row r="119" spans="1:67" s="346" customFormat="1" ht="19.5" customHeight="1">
      <c r="A119" s="659" t="s">
        <v>319</v>
      </c>
      <c r="B119" s="660" t="s">
        <v>283</v>
      </c>
      <c r="C119" s="676" t="s">
        <v>156</v>
      </c>
      <c r="D119" s="662"/>
      <c r="E119" s="662"/>
      <c r="F119" s="841"/>
      <c r="G119" s="664">
        <v>2.5</v>
      </c>
      <c r="H119" s="665">
        <f>G119*30</f>
        <v>75</v>
      </c>
      <c r="I119" s="666">
        <f>J119+K119+L119</f>
        <v>36</v>
      </c>
      <c r="J119" s="665">
        <v>18</v>
      </c>
      <c r="K119" s="667">
        <v>18</v>
      </c>
      <c r="L119" s="667"/>
      <c r="M119" s="668">
        <f>H119-I119</f>
        <v>39</v>
      </c>
      <c r="N119" s="670"/>
      <c r="O119" s="669"/>
      <c r="P119" s="846"/>
      <c r="Q119" s="670"/>
      <c r="R119" s="669">
        <v>4</v>
      </c>
      <c r="S119" s="846"/>
      <c r="T119" s="671"/>
      <c r="U119" s="672"/>
      <c r="V119" s="675"/>
      <c r="W119" s="671"/>
      <c r="X119" s="672"/>
      <c r="Y119" s="677"/>
      <c r="AU119" s="253">
        <f>I119/H119</f>
        <v>0.48</v>
      </c>
      <c r="BB119" s="349" t="b">
        <f t="shared" si="46"/>
        <v>1</v>
      </c>
      <c r="BC119" s="349" t="b">
        <f t="shared" si="46"/>
        <v>1</v>
      </c>
      <c r="BD119" s="349" t="b">
        <f t="shared" si="46"/>
        <v>1</v>
      </c>
      <c r="BE119" s="349" t="b">
        <f t="shared" si="46"/>
        <v>1</v>
      </c>
      <c r="BF119" s="349" t="b">
        <f t="shared" si="46"/>
        <v>1</v>
      </c>
      <c r="BG119" s="349" t="b">
        <f t="shared" si="46"/>
        <v>1</v>
      </c>
      <c r="BH119" s="349" t="b">
        <f t="shared" si="46"/>
        <v>1</v>
      </c>
      <c r="BI119" s="349" t="b">
        <f t="shared" si="46"/>
        <v>1</v>
      </c>
      <c r="BJ119" s="349" t="b">
        <f t="shared" si="46"/>
        <v>1</v>
      </c>
      <c r="BK119" s="349" t="b">
        <f t="shared" si="46"/>
        <v>1</v>
      </c>
      <c r="BL119" s="349" t="b">
        <f t="shared" si="46"/>
        <v>1</v>
      </c>
      <c r="BM119" s="349" t="b">
        <f t="shared" si="46"/>
        <v>1</v>
      </c>
      <c r="BO119" s="426"/>
    </row>
    <row r="120" spans="1:71" s="471" customFormat="1" ht="30.75" customHeight="1">
      <c r="A120" s="678" t="s">
        <v>106</v>
      </c>
      <c r="B120" s="679" t="s">
        <v>108</v>
      </c>
      <c r="C120" s="680"/>
      <c r="D120" s="681" t="s">
        <v>157</v>
      </c>
      <c r="E120" s="682"/>
      <c r="F120" s="770"/>
      <c r="G120" s="684">
        <v>3</v>
      </c>
      <c r="H120" s="685">
        <f>PRODUCT(G120,30)</f>
        <v>90</v>
      </c>
      <c r="I120" s="686">
        <f>J120+K120+L120</f>
        <v>36</v>
      </c>
      <c r="J120" s="687">
        <v>18</v>
      </c>
      <c r="K120" s="681">
        <v>18</v>
      </c>
      <c r="L120" s="681"/>
      <c r="M120" s="688">
        <f>H120-I120</f>
        <v>54</v>
      </c>
      <c r="N120" s="690"/>
      <c r="O120" s="674"/>
      <c r="P120" s="677"/>
      <c r="Q120" s="690"/>
      <c r="R120" s="674"/>
      <c r="S120" s="677">
        <v>4</v>
      </c>
      <c r="T120" s="691"/>
      <c r="U120" s="692"/>
      <c r="V120" s="668"/>
      <c r="W120" s="691"/>
      <c r="X120" s="692"/>
      <c r="Y120" s="668"/>
      <c r="AU120" s="253">
        <f>I120/H120</f>
        <v>0.4</v>
      </c>
      <c r="AZ120" s="469"/>
      <c r="BA120" s="472"/>
      <c r="BB120" s="470"/>
      <c r="BC120" s="470"/>
      <c r="BD120" s="470"/>
      <c r="BE120" s="470"/>
      <c r="BF120" s="470"/>
      <c r="BG120" s="470"/>
      <c r="BH120" s="470"/>
      <c r="BI120" s="470"/>
      <c r="BJ120" s="470"/>
      <c r="BK120" s="470"/>
      <c r="BL120" s="470"/>
      <c r="BM120" s="470"/>
      <c r="BS120" s="471">
        <f>SUM(BS108:BS119)</f>
        <v>0</v>
      </c>
    </row>
    <row r="121" spans="1:65" s="471" customFormat="1" ht="23.25" customHeight="1">
      <c r="A121" s="678" t="s">
        <v>127</v>
      </c>
      <c r="B121" s="679" t="s">
        <v>309</v>
      </c>
      <c r="C121" s="661"/>
      <c r="D121" s="662"/>
      <c r="E121" s="662"/>
      <c r="F121" s="841"/>
      <c r="G121" s="684">
        <f>G122+G123</f>
        <v>5</v>
      </c>
      <c r="H121" s="694">
        <f>H122+H123</f>
        <v>150</v>
      </c>
      <c r="I121" s="694">
        <f>I122+I123</f>
        <v>66</v>
      </c>
      <c r="J121" s="694">
        <f>J122+J123</f>
        <v>33</v>
      </c>
      <c r="K121" s="694">
        <f>K122+K123</f>
        <v>33</v>
      </c>
      <c r="L121" s="694"/>
      <c r="M121" s="695">
        <f>M122+M123</f>
        <v>84</v>
      </c>
      <c r="N121" s="671"/>
      <c r="O121" s="672"/>
      <c r="P121" s="675"/>
      <c r="Q121" s="671"/>
      <c r="R121" s="672"/>
      <c r="S121" s="675"/>
      <c r="T121" s="691"/>
      <c r="U121" s="692"/>
      <c r="V121" s="668"/>
      <c r="W121" s="691"/>
      <c r="X121" s="692"/>
      <c r="Y121" s="668"/>
      <c r="AU121" s="253"/>
      <c r="AZ121" s="469"/>
      <c r="BA121" s="472"/>
      <c r="BB121" s="470"/>
      <c r="BC121" s="470"/>
      <c r="BD121" s="470"/>
      <c r="BE121" s="470"/>
      <c r="BF121" s="470"/>
      <c r="BG121" s="470"/>
      <c r="BH121" s="470"/>
      <c r="BI121" s="470"/>
      <c r="BJ121" s="470"/>
      <c r="BK121" s="470"/>
      <c r="BL121" s="470"/>
      <c r="BM121" s="470"/>
    </row>
    <row r="122" spans="1:65" s="471" customFormat="1" ht="21" customHeight="1">
      <c r="A122" s="696" t="s">
        <v>128</v>
      </c>
      <c r="B122" s="660" t="s">
        <v>310</v>
      </c>
      <c r="C122" s="661"/>
      <c r="D122" s="662"/>
      <c r="E122" s="662"/>
      <c r="F122" s="841"/>
      <c r="G122" s="664">
        <v>2.5</v>
      </c>
      <c r="H122" s="665">
        <f>G122*30</f>
        <v>75</v>
      </c>
      <c r="I122" s="666">
        <f>J122+K122+L122</f>
        <v>30</v>
      </c>
      <c r="J122" s="665">
        <v>15</v>
      </c>
      <c r="K122" s="667">
        <v>15</v>
      </c>
      <c r="L122" s="667"/>
      <c r="M122" s="668">
        <f>H122-I122</f>
        <v>45</v>
      </c>
      <c r="N122" s="670"/>
      <c r="O122" s="669"/>
      <c r="P122" s="846"/>
      <c r="Q122" s="670">
        <v>2</v>
      </c>
      <c r="R122" s="669"/>
      <c r="S122" s="846"/>
      <c r="T122" s="691"/>
      <c r="U122" s="692"/>
      <c r="V122" s="668"/>
      <c r="W122" s="691"/>
      <c r="X122" s="692"/>
      <c r="Y122" s="668"/>
      <c r="AU122" s="253"/>
      <c r="AZ122" s="469"/>
      <c r="BA122" s="472"/>
      <c r="BB122" s="470"/>
      <c r="BC122" s="470"/>
      <c r="BD122" s="470"/>
      <c r="BE122" s="470"/>
      <c r="BF122" s="470"/>
      <c r="BG122" s="470"/>
      <c r="BH122" s="470"/>
      <c r="BI122" s="470"/>
      <c r="BJ122" s="470"/>
      <c r="BK122" s="470"/>
      <c r="BL122" s="470"/>
      <c r="BM122" s="470"/>
    </row>
    <row r="123" spans="1:65" s="471" customFormat="1" ht="24.75" customHeight="1">
      <c r="A123" s="696" t="s">
        <v>129</v>
      </c>
      <c r="B123" s="660" t="s">
        <v>310</v>
      </c>
      <c r="C123" s="676" t="s">
        <v>156</v>
      </c>
      <c r="D123" s="662"/>
      <c r="E123" s="662"/>
      <c r="F123" s="841"/>
      <c r="G123" s="664">
        <v>2.5</v>
      </c>
      <c r="H123" s="665">
        <f>G123*30</f>
        <v>75</v>
      </c>
      <c r="I123" s="666">
        <f>J123+K123+L123</f>
        <v>36</v>
      </c>
      <c r="J123" s="665">
        <v>18</v>
      </c>
      <c r="K123" s="667">
        <v>18</v>
      </c>
      <c r="L123" s="667"/>
      <c r="M123" s="668">
        <f>H123-I123</f>
        <v>39</v>
      </c>
      <c r="N123" s="670"/>
      <c r="O123" s="669"/>
      <c r="P123" s="846"/>
      <c r="Q123" s="670"/>
      <c r="R123" s="669">
        <v>4</v>
      </c>
      <c r="S123" s="846"/>
      <c r="T123" s="691"/>
      <c r="U123" s="692"/>
      <c r="V123" s="668"/>
      <c r="W123" s="691"/>
      <c r="X123" s="692"/>
      <c r="Y123" s="668"/>
      <c r="AU123" s="253"/>
      <c r="AZ123" s="469"/>
      <c r="BA123" s="472"/>
      <c r="BB123" s="470"/>
      <c r="BC123" s="470"/>
      <c r="BD123" s="470"/>
      <c r="BE123" s="470"/>
      <c r="BF123" s="470"/>
      <c r="BG123" s="470"/>
      <c r="BH123" s="470"/>
      <c r="BI123" s="470"/>
      <c r="BJ123" s="470"/>
      <c r="BK123" s="470"/>
      <c r="BL123" s="470"/>
      <c r="BM123" s="470"/>
    </row>
    <row r="124" spans="1:65" s="471" customFormat="1" ht="21.75" customHeight="1">
      <c r="A124" s="678" t="s">
        <v>107</v>
      </c>
      <c r="B124" s="679" t="s">
        <v>314</v>
      </c>
      <c r="C124" s="697"/>
      <c r="D124" s="681" t="s">
        <v>157</v>
      </c>
      <c r="E124" s="682"/>
      <c r="F124" s="770"/>
      <c r="G124" s="684">
        <v>3</v>
      </c>
      <c r="H124" s="685">
        <f>PRODUCT(G124,30)</f>
        <v>90</v>
      </c>
      <c r="I124" s="686">
        <f>J124+K124+L124</f>
        <v>36</v>
      </c>
      <c r="J124" s="687">
        <v>18</v>
      </c>
      <c r="K124" s="681">
        <v>18</v>
      </c>
      <c r="L124" s="681"/>
      <c r="M124" s="688">
        <f>H124-I124</f>
        <v>54</v>
      </c>
      <c r="N124" s="690"/>
      <c r="O124" s="674"/>
      <c r="P124" s="677"/>
      <c r="Q124" s="690"/>
      <c r="R124" s="674"/>
      <c r="S124" s="677">
        <v>4</v>
      </c>
      <c r="T124" s="691"/>
      <c r="U124" s="692"/>
      <c r="V124" s="668"/>
      <c r="W124" s="691"/>
      <c r="X124" s="692"/>
      <c r="Y124" s="668"/>
      <c r="AU124" s="253"/>
      <c r="AZ124" s="469"/>
      <c r="BA124" s="472"/>
      <c r="BB124" s="470"/>
      <c r="BC124" s="470"/>
      <c r="BD124" s="470"/>
      <c r="BE124" s="470"/>
      <c r="BF124" s="470"/>
      <c r="BG124" s="470"/>
      <c r="BH124" s="470"/>
      <c r="BI124" s="470"/>
      <c r="BJ124" s="470"/>
      <c r="BK124" s="470"/>
      <c r="BL124" s="470"/>
      <c r="BM124" s="470"/>
    </row>
    <row r="125" spans="1:65" s="471" customFormat="1" ht="16.5" customHeight="1">
      <c r="A125" s="698" t="s">
        <v>130</v>
      </c>
      <c r="B125" s="699" t="s">
        <v>207</v>
      </c>
      <c r="C125" s="700"/>
      <c r="D125" s="681"/>
      <c r="E125" s="701"/>
      <c r="F125" s="842"/>
      <c r="G125" s="684">
        <v>3</v>
      </c>
      <c r="H125" s="685">
        <f>PRODUCT(G125,30)</f>
        <v>90</v>
      </c>
      <c r="I125" s="666"/>
      <c r="J125" s="665"/>
      <c r="K125" s="667"/>
      <c r="L125" s="667"/>
      <c r="M125" s="668"/>
      <c r="N125" s="670"/>
      <c r="O125" s="669"/>
      <c r="P125" s="846"/>
      <c r="Q125" s="670"/>
      <c r="R125" s="669"/>
      <c r="S125" s="846"/>
      <c r="T125" s="691"/>
      <c r="U125" s="692"/>
      <c r="V125" s="668"/>
      <c r="W125" s="691"/>
      <c r="X125" s="692"/>
      <c r="Y125" s="668"/>
      <c r="AU125" s="253"/>
      <c r="AZ125" s="469"/>
      <c r="BA125" s="472"/>
      <c r="BB125" s="470"/>
      <c r="BC125" s="470"/>
      <c r="BD125" s="470"/>
      <c r="BE125" s="470"/>
      <c r="BF125" s="470"/>
      <c r="BG125" s="470"/>
      <c r="BH125" s="470"/>
      <c r="BI125" s="470"/>
      <c r="BJ125" s="470"/>
      <c r="BK125" s="470"/>
      <c r="BL125" s="470"/>
      <c r="BM125" s="470"/>
    </row>
    <row r="126" spans="1:65" s="468" customFormat="1" ht="28.5" customHeight="1" thickBot="1">
      <c r="A126" s="702" t="s">
        <v>131</v>
      </c>
      <c r="B126" s="703" t="s">
        <v>207</v>
      </c>
      <c r="C126" s="704"/>
      <c r="D126" s="705"/>
      <c r="E126" s="706"/>
      <c r="F126" s="716"/>
      <c r="G126" s="707">
        <v>6</v>
      </c>
      <c r="H126" s="708">
        <f>PRODUCT(G126,30)</f>
        <v>180</v>
      </c>
      <c r="I126" s="709"/>
      <c r="J126" s="710"/>
      <c r="K126" s="705"/>
      <c r="L126" s="705"/>
      <c r="M126" s="711"/>
      <c r="N126" s="714"/>
      <c r="O126" s="712"/>
      <c r="P126" s="757"/>
      <c r="Q126" s="714"/>
      <c r="R126" s="712"/>
      <c r="S126" s="757"/>
      <c r="T126" s="715"/>
      <c r="U126" s="706"/>
      <c r="V126" s="716"/>
      <c r="W126" s="715"/>
      <c r="X126" s="706"/>
      <c r="Y126" s="716"/>
      <c r="AU126" s="253"/>
      <c r="BB126" s="470" t="b">
        <f>ISBLANK(#REF!)</f>
        <v>0</v>
      </c>
      <c r="BC126" s="470" t="b">
        <f>ISBLANK(#REF!)</f>
        <v>0</v>
      </c>
      <c r="BD126" s="470" t="b">
        <f>ISBLANK(#REF!)</f>
        <v>0</v>
      </c>
      <c r="BE126" s="470" t="b">
        <f>ISBLANK(#REF!)</f>
        <v>0</v>
      </c>
      <c r="BF126" s="470" t="b">
        <f>ISBLANK(#REF!)</f>
        <v>0</v>
      </c>
      <c r="BG126" s="470" t="b">
        <f>ISBLANK(#REF!)</f>
        <v>0</v>
      </c>
      <c r="BH126" s="470" t="b">
        <f>ISBLANK(#REF!)</f>
        <v>0</v>
      </c>
      <c r="BI126" s="470" t="b">
        <f>ISBLANK(#REF!)</f>
        <v>0</v>
      </c>
      <c r="BJ126" s="470" t="b">
        <f>ISBLANK(#REF!)</f>
        <v>0</v>
      </c>
      <c r="BK126" s="470" t="b">
        <f>ISBLANK(#REF!)</f>
        <v>0</v>
      </c>
      <c r="BL126" s="470" t="b">
        <f>ISBLANK(#REF!)</f>
        <v>0</v>
      </c>
      <c r="BM126" s="470" t="b">
        <f>ISBLANK(#REF!)</f>
        <v>0</v>
      </c>
    </row>
    <row r="127" spans="1:65" s="468" customFormat="1" ht="21.75" customHeight="1" thickBot="1">
      <c r="A127" s="633" t="s">
        <v>297</v>
      </c>
      <c r="B127" s="717" t="s">
        <v>311</v>
      </c>
      <c r="C127" s="718"/>
      <c r="D127" s="719"/>
      <c r="E127" s="720"/>
      <c r="F127" s="721"/>
      <c r="G127" s="722">
        <f>G128+G131</f>
        <v>19.5</v>
      </c>
      <c r="H127" s="722">
        <f>H128+H131</f>
        <v>585</v>
      </c>
      <c r="I127" s="722"/>
      <c r="J127" s="722"/>
      <c r="K127" s="722"/>
      <c r="L127" s="722"/>
      <c r="M127" s="722"/>
      <c r="N127" s="843"/>
      <c r="O127" s="844"/>
      <c r="P127" s="845"/>
      <c r="Q127" s="843"/>
      <c r="R127" s="720"/>
      <c r="S127" s="721"/>
      <c r="T127" s="843"/>
      <c r="U127" s="720"/>
      <c r="V127" s="721"/>
      <c r="W127" s="843"/>
      <c r="X127" s="720"/>
      <c r="Y127" s="721"/>
      <c r="AU127" s="253"/>
      <c r="BB127" s="470"/>
      <c r="BC127" s="470"/>
      <c r="BD127" s="470"/>
      <c r="BE127" s="470"/>
      <c r="BF127" s="470"/>
      <c r="BG127" s="470"/>
      <c r="BH127" s="470"/>
      <c r="BI127" s="470"/>
      <c r="BJ127" s="470"/>
      <c r="BK127" s="470"/>
      <c r="BL127" s="470"/>
      <c r="BM127" s="470"/>
    </row>
    <row r="128" spans="1:68" s="471" customFormat="1" ht="34.5" customHeight="1">
      <c r="A128" s="723" t="s">
        <v>320</v>
      </c>
      <c r="B128" s="649" t="s">
        <v>285</v>
      </c>
      <c r="C128" s="724"/>
      <c r="D128" s="725"/>
      <c r="E128" s="725"/>
      <c r="F128" s="726"/>
      <c r="G128" s="727">
        <f>G130+G129</f>
        <v>9</v>
      </c>
      <c r="H128" s="728">
        <f aca="true" t="shared" si="47" ref="H128:H134">PRODUCT(G128,30)</f>
        <v>270</v>
      </c>
      <c r="I128" s="729">
        <f>I130+I129</f>
        <v>108</v>
      </c>
      <c r="J128" s="729">
        <f>J130+J129</f>
        <v>54</v>
      </c>
      <c r="K128" s="729">
        <f>K130+K129</f>
        <v>18</v>
      </c>
      <c r="L128" s="729">
        <f>L130+L129</f>
        <v>36</v>
      </c>
      <c r="M128" s="652">
        <f>M130+M129</f>
        <v>162</v>
      </c>
      <c r="N128" s="730"/>
      <c r="O128" s="731"/>
      <c r="P128" s="732"/>
      <c r="Q128" s="730"/>
      <c r="R128" s="731"/>
      <c r="S128" s="732"/>
      <c r="T128" s="730"/>
      <c r="U128" s="731"/>
      <c r="V128" s="732"/>
      <c r="W128" s="730"/>
      <c r="X128" s="731"/>
      <c r="Y128" s="733"/>
      <c r="AU128" s="253">
        <f aca="true" t="shared" si="48" ref="AU128:AU166">I128/H128</f>
        <v>0.4</v>
      </c>
      <c r="AZ128" s="469"/>
      <c r="BA128" s="472"/>
      <c r="BB128" s="470"/>
      <c r="BC128" s="470"/>
      <c r="BD128" s="470"/>
      <c r="BE128" s="470"/>
      <c r="BF128" s="470"/>
      <c r="BG128" s="470"/>
      <c r="BH128" s="470"/>
      <c r="BI128" s="470"/>
      <c r="BJ128" s="470"/>
      <c r="BK128" s="470"/>
      <c r="BL128" s="470"/>
      <c r="BM128" s="470"/>
      <c r="BO128" s="426"/>
      <c r="BP128" s="474"/>
    </row>
    <row r="129" spans="1:67" s="471" customFormat="1" ht="20.25" customHeight="1">
      <c r="A129" s="696" t="s">
        <v>321</v>
      </c>
      <c r="B129" s="660" t="s">
        <v>294</v>
      </c>
      <c r="C129" s="700"/>
      <c r="D129" s="682"/>
      <c r="E129" s="734"/>
      <c r="F129" s="735"/>
      <c r="G129" s="736">
        <v>4.5</v>
      </c>
      <c r="H129" s="682">
        <f t="shared" si="47"/>
        <v>135</v>
      </c>
      <c r="I129" s="682">
        <f>J129+K129+L129</f>
        <v>54</v>
      </c>
      <c r="J129" s="682">
        <v>27</v>
      </c>
      <c r="K129" s="692">
        <v>9</v>
      </c>
      <c r="L129" s="692">
        <v>18</v>
      </c>
      <c r="M129" s="683">
        <f>H129-I129</f>
        <v>81</v>
      </c>
      <c r="N129" s="690"/>
      <c r="O129" s="674"/>
      <c r="P129" s="689"/>
      <c r="Q129" s="690"/>
      <c r="R129" s="674"/>
      <c r="S129" s="689"/>
      <c r="T129" s="690"/>
      <c r="U129" s="674">
        <v>6</v>
      </c>
      <c r="V129" s="689"/>
      <c r="W129" s="690"/>
      <c r="X129" s="674"/>
      <c r="Y129" s="677"/>
      <c r="AU129" s="253">
        <f t="shared" si="48"/>
        <v>0.4</v>
      </c>
      <c r="AZ129" s="469"/>
      <c r="BA129" s="472"/>
      <c r="BB129" s="470"/>
      <c r="BC129" s="470"/>
      <c r="BD129" s="470"/>
      <c r="BE129" s="470"/>
      <c r="BF129" s="470"/>
      <c r="BG129" s="470"/>
      <c r="BH129" s="470"/>
      <c r="BI129" s="470"/>
      <c r="BJ129" s="470"/>
      <c r="BK129" s="470"/>
      <c r="BL129" s="470"/>
      <c r="BM129" s="470"/>
      <c r="BO129" s="426"/>
    </row>
    <row r="130" spans="1:67" s="471" customFormat="1" ht="21" customHeight="1">
      <c r="A130" s="696" t="s">
        <v>322</v>
      </c>
      <c r="B130" s="660" t="s">
        <v>294</v>
      </c>
      <c r="C130" s="737" t="s">
        <v>159</v>
      </c>
      <c r="D130" s="682"/>
      <c r="E130" s="682"/>
      <c r="F130" s="683"/>
      <c r="G130" s="736">
        <v>4.5</v>
      </c>
      <c r="H130" s="682">
        <f t="shared" si="47"/>
        <v>135</v>
      </c>
      <c r="I130" s="682">
        <f>J130+K130+L130</f>
        <v>54</v>
      </c>
      <c r="J130" s="682">
        <v>27</v>
      </c>
      <c r="K130" s="682">
        <v>9</v>
      </c>
      <c r="L130" s="682">
        <v>18</v>
      </c>
      <c r="M130" s="683">
        <f>H130-I130</f>
        <v>81</v>
      </c>
      <c r="N130" s="690"/>
      <c r="O130" s="674"/>
      <c r="P130" s="689"/>
      <c r="Q130" s="690"/>
      <c r="R130" s="674"/>
      <c r="S130" s="689"/>
      <c r="T130" s="690"/>
      <c r="U130" s="674"/>
      <c r="V130" s="689">
        <v>6</v>
      </c>
      <c r="W130" s="690"/>
      <c r="X130" s="674"/>
      <c r="Y130" s="677"/>
      <c r="AU130" s="253">
        <f t="shared" si="48"/>
        <v>0.4</v>
      </c>
      <c r="AZ130" s="469"/>
      <c r="BA130" s="472"/>
      <c r="BB130" s="470"/>
      <c r="BC130" s="470"/>
      <c r="BD130" s="470"/>
      <c r="BE130" s="470"/>
      <c r="BF130" s="470"/>
      <c r="BG130" s="470"/>
      <c r="BH130" s="470"/>
      <c r="BI130" s="470"/>
      <c r="BJ130" s="470"/>
      <c r="BK130" s="470"/>
      <c r="BL130" s="470"/>
      <c r="BM130" s="470"/>
      <c r="BO130" s="426"/>
    </row>
    <row r="131" spans="1:67" s="473" customFormat="1" ht="21.75" customHeight="1">
      <c r="A131" s="678" t="s">
        <v>323</v>
      </c>
      <c r="B131" s="679" t="s">
        <v>286</v>
      </c>
      <c r="C131" s="737"/>
      <c r="D131" s="685"/>
      <c r="E131" s="738"/>
      <c r="F131" s="739"/>
      <c r="G131" s="740">
        <f>G132+G133+G134</f>
        <v>10.5</v>
      </c>
      <c r="H131" s="685">
        <f t="shared" si="47"/>
        <v>315</v>
      </c>
      <c r="I131" s="741">
        <f>I132+I133+I134</f>
        <v>132</v>
      </c>
      <c r="J131" s="741">
        <f>J132+J133+J134</f>
        <v>57</v>
      </c>
      <c r="K131" s="741">
        <f>K132+K133+K134</f>
        <v>24</v>
      </c>
      <c r="L131" s="741">
        <f>L132+L133+L134</f>
        <v>51</v>
      </c>
      <c r="M131" s="663">
        <f>M132+M133+M134</f>
        <v>183</v>
      </c>
      <c r="N131" s="690"/>
      <c r="O131" s="674"/>
      <c r="P131" s="689"/>
      <c r="Q131" s="690"/>
      <c r="R131" s="674"/>
      <c r="S131" s="689"/>
      <c r="T131" s="690"/>
      <c r="U131" s="674"/>
      <c r="V131" s="689"/>
      <c r="W131" s="690"/>
      <c r="X131" s="674"/>
      <c r="Y131" s="677"/>
      <c r="AU131" s="253">
        <f t="shared" si="48"/>
        <v>0.41904761904761906</v>
      </c>
      <c r="AZ131" s="469"/>
      <c r="BA131" s="472"/>
      <c r="BB131" s="470"/>
      <c r="BC131" s="470"/>
      <c r="BD131" s="470"/>
      <c r="BE131" s="470"/>
      <c r="BF131" s="470"/>
      <c r="BG131" s="470"/>
      <c r="BH131" s="470"/>
      <c r="BI131" s="470"/>
      <c r="BJ131" s="470"/>
      <c r="BK131" s="470"/>
      <c r="BL131" s="470"/>
      <c r="BM131" s="470"/>
      <c r="BO131" s="426"/>
    </row>
    <row r="132" spans="1:65" s="473" customFormat="1" ht="18" customHeight="1">
      <c r="A132" s="696" t="s">
        <v>324</v>
      </c>
      <c r="B132" s="660" t="s">
        <v>286</v>
      </c>
      <c r="C132" s="742"/>
      <c r="D132" s="685"/>
      <c r="E132" s="734"/>
      <c r="F132" s="735"/>
      <c r="G132" s="736">
        <v>4.5</v>
      </c>
      <c r="H132" s="682">
        <f t="shared" si="47"/>
        <v>135</v>
      </c>
      <c r="I132" s="682">
        <f>J132+K132+L132</f>
        <v>60</v>
      </c>
      <c r="J132" s="682">
        <v>30</v>
      </c>
      <c r="K132" s="682">
        <v>15</v>
      </c>
      <c r="L132" s="682">
        <v>15</v>
      </c>
      <c r="M132" s="683">
        <f>H132-I132</f>
        <v>75</v>
      </c>
      <c r="N132" s="743"/>
      <c r="O132" s="744"/>
      <c r="P132" s="745"/>
      <c r="Q132" s="743"/>
      <c r="R132" s="744"/>
      <c r="S132" s="745"/>
      <c r="T132" s="690">
        <v>4</v>
      </c>
      <c r="U132" s="674"/>
      <c r="V132" s="689"/>
      <c r="W132" s="743"/>
      <c r="X132" s="744"/>
      <c r="Y132" s="746"/>
      <c r="AU132" s="253">
        <f t="shared" si="48"/>
        <v>0.4444444444444444</v>
      </c>
      <c r="AZ132" s="469"/>
      <c r="BA132" s="472"/>
      <c r="BB132" s="470"/>
      <c r="BC132" s="470"/>
      <c r="BD132" s="470"/>
      <c r="BE132" s="470"/>
      <c r="BF132" s="470"/>
      <c r="BG132" s="470"/>
      <c r="BH132" s="470"/>
      <c r="BI132" s="470"/>
      <c r="BJ132" s="470"/>
      <c r="BK132" s="470"/>
      <c r="BL132" s="470"/>
      <c r="BM132" s="470"/>
    </row>
    <row r="133" spans="1:65" s="473" customFormat="1" ht="25.5" customHeight="1">
      <c r="A133" s="696" t="s">
        <v>325</v>
      </c>
      <c r="B133" s="747" t="s">
        <v>286</v>
      </c>
      <c r="C133" s="737" t="s">
        <v>158</v>
      </c>
      <c r="D133" s="685"/>
      <c r="E133" s="682"/>
      <c r="F133" s="683"/>
      <c r="G133" s="736">
        <v>4.5</v>
      </c>
      <c r="H133" s="682">
        <f t="shared" si="47"/>
        <v>135</v>
      </c>
      <c r="I133" s="682">
        <f>J133+K133+L133</f>
        <v>54</v>
      </c>
      <c r="J133" s="682">
        <v>27</v>
      </c>
      <c r="K133" s="682">
        <v>9</v>
      </c>
      <c r="L133" s="682">
        <v>18</v>
      </c>
      <c r="M133" s="683">
        <f>H133-I133</f>
        <v>81</v>
      </c>
      <c r="N133" s="690"/>
      <c r="O133" s="674"/>
      <c r="P133" s="689"/>
      <c r="Q133" s="690"/>
      <c r="R133" s="674"/>
      <c r="S133" s="689"/>
      <c r="T133" s="690"/>
      <c r="U133" s="674">
        <v>6</v>
      </c>
      <c r="V133" s="689"/>
      <c r="W133" s="690"/>
      <c r="X133" s="674"/>
      <c r="Y133" s="677"/>
      <c r="AU133" s="253">
        <f t="shared" si="48"/>
        <v>0.4</v>
      </c>
      <c r="AZ133" s="469"/>
      <c r="BA133" s="472"/>
      <c r="BB133" s="470"/>
      <c r="BC133" s="470"/>
      <c r="BD133" s="470"/>
      <c r="BE133" s="470"/>
      <c r="BF133" s="470"/>
      <c r="BG133" s="470"/>
      <c r="BH133" s="470"/>
      <c r="BI133" s="470"/>
      <c r="BJ133" s="470"/>
      <c r="BK133" s="470"/>
      <c r="BL133" s="470"/>
      <c r="BM133" s="470"/>
    </row>
    <row r="134" spans="1:65" s="473" customFormat="1" ht="32.25" customHeight="1">
      <c r="A134" s="696" t="s">
        <v>326</v>
      </c>
      <c r="B134" s="747" t="s">
        <v>315</v>
      </c>
      <c r="C134" s="700"/>
      <c r="D134" s="682"/>
      <c r="E134" s="685" t="s">
        <v>159</v>
      </c>
      <c r="F134" s="683"/>
      <c r="G134" s="736">
        <v>1.5</v>
      </c>
      <c r="H134" s="682">
        <f t="shared" si="47"/>
        <v>45</v>
      </c>
      <c r="I134" s="682">
        <v>18</v>
      </c>
      <c r="J134" s="682"/>
      <c r="K134" s="682"/>
      <c r="L134" s="682">
        <v>18</v>
      </c>
      <c r="M134" s="683">
        <f>H134-I134</f>
        <v>27</v>
      </c>
      <c r="N134" s="690"/>
      <c r="O134" s="674"/>
      <c r="P134" s="689"/>
      <c r="Q134" s="690"/>
      <c r="R134" s="674"/>
      <c r="S134" s="689"/>
      <c r="T134" s="690"/>
      <c r="U134" s="674"/>
      <c r="V134" s="689">
        <v>2</v>
      </c>
      <c r="W134" s="690"/>
      <c r="X134" s="674"/>
      <c r="Y134" s="677"/>
      <c r="AU134" s="253">
        <f t="shared" si="48"/>
        <v>0.4</v>
      </c>
      <c r="AZ134" s="469"/>
      <c r="BA134" s="472"/>
      <c r="BB134" s="470"/>
      <c r="BC134" s="470"/>
      <c r="BD134" s="470"/>
      <c r="BE134" s="470"/>
      <c r="BF134" s="470"/>
      <c r="BG134" s="470"/>
      <c r="BH134" s="470"/>
      <c r="BI134" s="470"/>
      <c r="BJ134" s="470"/>
      <c r="BK134" s="470"/>
      <c r="BL134" s="470"/>
      <c r="BM134" s="470"/>
    </row>
    <row r="135" spans="1:65" s="473" customFormat="1" ht="23.25" customHeight="1">
      <c r="A135" s="678" t="s">
        <v>327</v>
      </c>
      <c r="B135" s="679" t="s">
        <v>298</v>
      </c>
      <c r="C135" s="700"/>
      <c r="D135" s="682"/>
      <c r="E135" s="682"/>
      <c r="F135" s="683"/>
      <c r="G135" s="740">
        <f>G137+G136</f>
        <v>9</v>
      </c>
      <c r="H135" s="685">
        <f aca="true" t="shared" si="49" ref="H135:H144">PRODUCT(G135,30)</f>
        <v>270</v>
      </c>
      <c r="I135" s="741">
        <f>I137+I136</f>
        <v>99</v>
      </c>
      <c r="J135" s="741">
        <f>J137+J136</f>
        <v>54</v>
      </c>
      <c r="K135" s="741">
        <f>K137+K136</f>
        <v>9</v>
      </c>
      <c r="L135" s="741">
        <f>L137+L136</f>
        <v>36</v>
      </c>
      <c r="M135" s="663">
        <f>M137+M136</f>
        <v>171</v>
      </c>
      <c r="N135" s="690"/>
      <c r="O135" s="674"/>
      <c r="P135" s="689"/>
      <c r="Q135" s="690"/>
      <c r="R135" s="674"/>
      <c r="S135" s="689"/>
      <c r="T135" s="690"/>
      <c r="U135" s="674"/>
      <c r="V135" s="689"/>
      <c r="W135" s="690"/>
      <c r="X135" s="674"/>
      <c r="Y135" s="677"/>
      <c r="AU135" s="253"/>
      <c r="AZ135" s="469"/>
      <c r="BA135" s="472"/>
      <c r="BB135" s="470"/>
      <c r="BC135" s="470"/>
      <c r="BD135" s="470"/>
      <c r="BE135" s="470"/>
      <c r="BF135" s="470"/>
      <c r="BG135" s="470"/>
      <c r="BH135" s="470"/>
      <c r="BI135" s="470"/>
      <c r="BJ135" s="470"/>
      <c r="BK135" s="470"/>
      <c r="BL135" s="470"/>
      <c r="BM135" s="470"/>
    </row>
    <row r="136" spans="1:65" s="473" customFormat="1" ht="32.25" customHeight="1">
      <c r="A136" s="696" t="s">
        <v>328</v>
      </c>
      <c r="B136" s="660" t="s">
        <v>298</v>
      </c>
      <c r="C136" s="700"/>
      <c r="D136" s="682"/>
      <c r="E136" s="734"/>
      <c r="F136" s="735"/>
      <c r="G136" s="736">
        <v>4.5</v>
      </c>
      <c r="H136" s="682">
        <f t="shared" si="49"/>
        <v>135</v>
      </c>
      <c r="I136" s="682">
        <f>J136+K136+L136</f>
        <v>54</v>
      </c>
      <c r="J136" s="682">
        <v>27</v>
      </c>
      <c r="K136" s="692">
        <v>9</v>
      </c>
      <c r="L136" s="692">
        <v>18</v>
      </c>
      <c r="M136" s="683">
        <f>H136-I136</f>
        <v>81</v>
      </c>
      <c r="N136" s="690"/>
      <c r="O136" s="674"/>
      <c r="P136" s="689"/>
      <c r="Q136" s="690"/>
      <c r="R136" s="674"/>
      <c r="S136" s="689"/>
      <c r="T136" s="690"/>
      <c r="U136" s="674">
        <v>6</v>
      </c>
      <c r="V136" s="689"/>
      <c r="W136" s="690"/>
      <c r="X136" s="674"/>
      <c r="Y136" s="677"/>
      <c r="AU136" s="253"/>
      <c r="AZ136" s="469"/>
      <c r="BA136" s="472"/>
      <c r="BB136" s="470"/>
      <c r="BC136" s="470"/>
      <c r="BD136" s="470"/>
      <c r="BE136" s="470"/>
      <c r="BF136" s="470"/>
      <c r="BG136" s="470"/>
      <c r="BH136" s="470"/>
      <c r="BI136" s="470"/>
      <c r="BJ136" s="470"/>
      <c r="BK136" s="470"/>
      <c r="BL136" s="470"/>
      <c r="BM136" s="470"/>
    </row>
    <row r="137" spans="1:65" s="473" customFormat="1" ht="31.5" customHeight="1">
      <c r="A137" s="696" t="s">
        <v>329</v>
      </c>
      <c r="B137" s="660" t="s">
        <v>298</v>
      </c>
      <c r="C137" s="737" t="s">
        <v>159</v>
      </c>
      <c r="D137" s="682"/>
      <c r="E137" s="682"/>
      <c r="F137" s="683"/>
      <c r="G137" s="736">
        <v>4.5</v>
      </c>
      <c r="H137" s="682">
        <f t="shared" si="49"/>
        <v>135</v>
      </c>
      <c r="I137" s="682">
        <f>J137+K137+L137</f>
        <v>45</v>
      </c>
      <c r="J137" s="682">
        <v>27</v>
      </c>
      <c r="K137" s="682"/>
      <c r="L137" s="682">
        <v>18</v>
      </c>
      <c r="M137" s="683">
        <f>H137-I137</f>
        <v>90</v>
      </c>
      <c r="N137" s="690"/>
      <c r="O137" s="674"/>
      <c r="P137" s="689"/>
      <c r="Q137" s="690"/>
      <c r="R137" s="674"/>
      <c r="S137" s="689"/>
      <c r="T137" s="690"/>
      <c r="U137" s="674"/>
      <c r="V137" s="689">
        <v>6</v>
      </c>
      <c r="W137" s="690"/>
      <c r="X137" s="674"/>
      <c r="Y137" s="677"/>
      <c r="AU137" s="253"/>
      <c r="AZ137" s="469"/>
      <c r="BA137" s="472"/>
      <c r="BB137" s="470"/>
      <c r="BC137" s="470"/>
      <c r="BD137" s="470"/>
      <c r="BE137" s="470"/>
      <c r="BF137" s="470"/>
      <c r="BG137" s="470"/>
      <c r="BH137" s="470"/>
      <c r="BI137" s="470"/>
      <c r="BJ137" s="470"/>
      <c r="BK137" s="470"/>
      <c r="BL137" s="470"/>
      <c r="BM137" s="470"/>
    </row>
    <row r="138" spans="1:65" s="473" customFormat="1" ht="20.25" customHeight="1">
      <c r="A138" s="678" t="s">
        <v>330</v>
      </c>
      <c r="B138" s="679" t="s">
        <v>305</v>
      </c>
      <c r="C138" s="737"/>
      <c r="D138" s="685"/>
      <c r="E138" s="738"/>
      <c r="F138" s="739"/>
      <c r="G138" s="740">
        <f>G139+G140+G141</f>
        <v>10.5</v>
      </c>
      <c r="H138" s="685">
        <f t="shared" si="49"/>
        <v>315</v>
      </c>
      <c r="I138" s="741">
        <f>I139+I140+I141</f>
        <v>132</v>
      </c>
      <c r="J138" s="741">
        <f>J139+J140+J141</f>
        <v>57</v>
      </c>
      <c r="K138" s="741">
        <f>K139+K140+K141</f>
        <v>24</v>
      </c>
      <c r="L138" s="741">
        <f>L139+L140+L141</f>
        <v>51</v>
      </c>
      <c r="M138" s="663">
        <f>M139+M140+M141</f>
        <v>183</v>
      </c>
      <c r="N138" s="690"/>
      <c r="O138" s="674"/>
      <c r="P138" s="689"/>
      <c r="Q138" s="690"/>
      <c r="R138" s="674"/>
      <c r="S138" s="689"/>
      <c r="T138" s="690"/>
      <c r="U138" s="674"/>
      <c r="V138" s="689"/>
      <c r="W138" s="690"/>
      <c r="X138" s="674"/>
      <c r="Y138" s="677"/>
      <c r="AU138" s="253"/>
      <c r="AZ138" s="469"/>
      <c r="BA138" s="472"/>
      <c r="BB138" s="470"/>
      <c r="BC138" s="470"/>
      <c r="BD138" s="470"/>
      <c r="BE138" s="470"/>
      <c r="BF138" s="470"/>
      <c r="BG138" s="470"/>
      <c r="BH138" s="470"/>
      <c r="BI138" s="470"/>
      <c r="BJ138" s="470"/>
      <c r="BK138" s="470"/>
      <c r="BL138" s="470"/>
      <c r="BM138" s="470"/>
    </row>
    <row r="139" spans="1:65" s="473" customFormat="1" ht="22.5" customHeight="1">
      <c r="A139" s="696" t="s">
        <v>331</v>
      </c>
      <c r="B139" s="660" t="s">
        <v>305</v>
      </c>
      <c r="C139" s="742"/>
      <c r="D139" s="685"/>
      <c r="E139" s="734"/>
      <c r="F139" s="735"/>
      <c r="G139" s="736">
        <v>4.5</v>
      </c>
      <c r="H139" s="682">
        <f t="shared" si="49"/>
        <v>135</v>
      </c>
      <c r="I139" s="682">
        <f>J139+K139+L139</f>
        <v>60</v>
      </c>
      <c r="J139" s="682">
        <v>30</v>
      </c>
      <c r="K139" s="682">
        <v>15</v>
      </c>
      <c r="L139" s="682">
        <v>15</v>
      </c>
      <c r="M139" s="683">
        <f>H139-I139</f>
        <v>75</v>
      </c>
      <c r="N139" s="743"/>
      <c r="O139" s="744"/>
      <c r="P139" s="745"/>
      <c r="Q139" s="743"/>
      <c r="R139" s="744"/>
      <c r="S139" s="745"/>
      <c r="T139" s="690">
        <v>4</v>
      </c>
      <c r="U139" s="674"/>
      <c r="V139" s="689"/>
      <c r="W139" s="743"/>
      <c r="X139" s="744"/>
      <c r="Y139" s="746"/>
      <c r="AU139" s="253"/>
      <c r="AZ139" s="469"/>
      <c r="BA139" s="472"/>
      <c r="BB139" s="470"/>
      <c r="BC139" s="470"/>
      <c r="BD139" s="470"/>
      <c r="BE139" s="470"/>
      <c r="BF139" s="470"/>
      <c r="BG139" s="470"/>
      <c r="BH139" s="470"/>
      <c r="BI139" s="470"/>
      <c r="BJ139" s="470"/>
      <c r="BK139" s="470"/>
      <c r="BL139" s="470"/>
      <c r="BM139" s="470"/>
    </row>
    <row r="140" spans="1:65" s="473" customFormat="1" ht="24.75" customHeight="1">
      <c r="A140" s="696" t="s">
        <v>332</v>
      </c>
      <c r="B140" s="747" t="s">
        <v>305</v>
      </c>
      <c r="C140" s="737" t="s">
        <v>158</v>
      </c>
      <c r="D140" s="685"/>
      <c r="E140" s="682"/>
      <c r="F140" s="683"/>
      <c r="G140" s="736">
        <v>4.5</v>
      </c>
      <c r="H140" s="682">
        <f t="shared" si="49"/>
        <v>135</v>
      </c>
      <c r="I140" s="682">
        <f>J140+K140+L140</f>
        <v>54</v>
      </c>
      <c r="J140" s="682">
        <v>27</v>
      </c>
      <c r="K140" s="682">
        <v>9</v>
      </c>
      <c r="L140" s="682">
        <v>18</v>
      </c>
      <c r="M140" s="683">
        <f>H140-I140</f>
        <v>81</v>
      </c>
      <c r="N140" s="690"/>
      <c r="O140" s="674"/>
      <c r="P140" s="689"/>
      <c r="Q140" s="690"/>
      <c r="R140" s="674"/>
      <c r="S140" s="689"/>
      <c r="T140" s="690"/>
      <c r="U140" s="674">
        <v>6</v>
      </c>
      <c r="V140" s="689"/>
      <c r="W140" s="690"/>
      <c r="X140" s="674"/>
      <c r="Y140" s="677"/>
      <c r="AU140" s="253"/>
      <c r="AZ140" s="469"/>
      <c r="BA140" s="472"/>
      <c r="BB140" s="470"/>
      <c r="BC140" s="470"/>
      <c r="BD140" s="470"/>
      <c r="BE140" s="470"/>
      <c r="BF140" s="470"/>
      <c r="BG140" s="470"/>
      <c r="BH140" s="470"/>
      <c r="BI140" s="470"/>
      <c r="BJ140" s="470"/>
      <c r="BK140" s="470"/>
      <c r="BL140" s="470"/>
      <c r="BM140" s="470"/>
    </row>
    <row r="141" spans="1:68" s="473" customFormat="1" ht="32.25" customHeight="1">
      <c r="A141" s="696" t="s">
        <v>333</v>
      </c>
      <c r="B141" s="747" t="s">
        <v>336</v>
      </c>
      <c r="C141" s="700"/>
      <c r="D141" s="682"/>
      <c r="E141" s="685" t="s">
        <v>159</v>
      </c>
      <c r="F141" s="683"/>
      <c r="G141" s="736">
        <v>1.5</v>
      </c>
      <c r="H141" s="682">
        <f t="shared" si="49"/>
        <v>45</v>
      </c>
      <c r="I141" s="682">
        <v>18</v>
      </c>
      <c r="J141" s="682"/>
      <c r="K141" s="682"/>
      <c r="L141" s="682">
        <v>18</v>
      </c>
      <c r="M141" s="683">
        <f>H141-I141</f>
        <v>27</v>
      </c>
      <c r="N141" s="690"/>
      <c r="O141" s="674"/>
      <c r="P141" s="689"/>
      <c r="Q141" s="690"/>
      <c r="R141" s="674"/>
      <c r="S141" s="689"/>
      <c r="T141" s="690"/>
      <c r="U141" s="674"/>
      <c r="V141" s="689">
        <v>2</v>
      </c>
      <c r="W141" s="690"/>
      <c r="X141" s="674"/>
      <c r="Y141" s="677"/>
      <c r="AU141" s="253"/>
      <c r="AZ141" s="469"/>
      <c r="BA141" s="472"/>
      <c r="BB141" s="470"/>
      <c r="BC141" s="470"/>
      <c r="BD141" s="470"/>
      <c r="BE141" s="470"/>
      <c r="BF141" s="470"/>
      <c r="BG141" s="470"/>
      <c r="BH141" s="470"/>
      <c r="BI141" s="470"/>
      <c r="BJ141" s="470"/>
      <c r="BK141" s="470"/>
      <c r="BL141" s="470"/>
      <c r="BM141" s="470"/>
      <c r="BP141" s="510"/>
    </row>
    <row r="142" spans="1:65" s="478" customFormat="1" ht="26.25" customHeight="1">
      <c r="A142" s="678" t="s">
        <v>334</v>
      </c>
      <c r="B142" s="699" t="s">
        <v>207</v>
      </c>
      <c r="C142" s="737"/>
      <c r="D142" s="682"/>
      <c r="E142" s="682"/>
      <c r="F142" s="683"/>
      <c r="G142" s="684">
        <v>9</v>
      </c>
      <c r="H142" s="685">
        <f t="shared" si="49"/>
        <v>270</v>
      </c>
      <c r="I142" s="686"/>
      <c r="J142" s="687"/>
      <c r="K142" s="681"/>
      <c r="L142" s="681"/>
      <c r="M142" s="748"/>
      <c r="N142" s="690"/>
      <c r="O142" s="674"/>
      <c r="P142" s="689"/>
      <c r="Q142" s="690"/>
      <c r="R142" s="674"/>
      <c r="S142" s="693"/>
      <c r="T142" s="690"/>
      <c r="U142" s="674"/>
      <c r="V142" s="689"/>
      <c r="W142" s="749"/>
      <c r="X142" s="674"/>
      <c r="Y142" s="677"/>
      <c r="AU142" s="253"/>
      <c r="AZ142" s="309"/>
      <c r="BA142" s="479"/>
      <c r="BB142" s="310"/>
      <c r="BC142" s="310"/>
      <c r="BD142" s="310"/>
      <c r="BE142" s="310"/>
      <c r="BF142" s="310"/>
      <c r="BG142" s="310"/>
      <c r="BH142" s="310"/>
      <c r="BI142" s="310"/>
      <c r="BJ142" s="310"/>
      <c r="BK142" s="310"/>
      <c r="BL142" s="310"/>
      <c r="BM142" s="310"/>
    </row>
    <row r="143" spans="1:65" s="478" customFormat="1" ht="25.5" customHeight="1" thickBot="1">
      <c r="A143" s="750" t="s">
        <v>335</v>
      </c>
      <c r="B143" s="703" t="s">
        <v>207</v>
      </c>
      <c r="C143" s="751"/>
      <c r="D143" s="752"/>
      <c r="E143" s="752"/>
      <c r="F143" s="753"/>
      <c r="G143" s="707">
        <v>10.5</v>
      </c>
      <c r="H143" s="708">
        <f t="shared" si="49"/>
        <v>315</v>
      </c>
      <c r="I143" s="709"/>
      <c r="J143" s="710"/>
      <c r="K143" s="705"/>
      <c r="L143" s="705"/>
      <c r="M143" s="754"/>
      <c r="N143" s="714"/>
      <c r="O143" s="712"/>
      <c r="P143" s="713"/>
      <c r="Q143" s="714"/>
      <c r="R143" s="712"/>
      <c r="S143" s="755"/>
      <c r="T143" s="714"/>
      <c r="U143" s="712"/>
      <c r="V143" s="713"/>
      <c r="W143" s="756"/>
      <c r="X143" s="712"/>
      <c r="Y143" s="757"/>
      <c r="AU143" s="253"/>
      <c r="AZ143" s="309"/>
      <c r="BA143" s="479"/>
      <c r="BB143" s="310"/>
      <c r="BC143" s="310"/>
      <c r="BD143" s="310"/>
      <c r="BE143" s="310"/>
      <c r="BF143" s="310"/>
      <c r="BG143" s="310"/>
      <c r="BH143" s="310"/>
      <c r="BI143" s="310"/>
      <c r="BJ143" s="310"/>
      <c r="BK143" s="310"/>
      <c r="BL143" s="310"/>
      <c r="BM143" s="310"/>
    </row>
    <row r="144" spans="1:68" s="506" customFormat="1" ht="27" customHeight="1" thickBot="1">
      <c r="A144" s="758" t="s">
        <v>273</v>
      </c>
      <c r="B144" s="717" t="s">
        <v>312</v>
      </c>
      <c r="C144" s="718"/>
      <c r="D144" s="759"/>
      <c r="E144" s="759"/>
      <c r="F144" s="760"/>
      <c r="G144" s="722">
        <f>G145+G148+G151+G154+G155</f>
        <v>26.5</v>
      </c>
      <c r="H144" s="761">
        <f t="shared" si="49"/>
        <v>795</v>
      </c>
      <c r="I144" s="762"/>
      <c r="J144" s="762"/>
      <c r="K144" s="762"/>
      <c r="L144" s="762"/>
      <c r="M144" s="763"/>
      <c r="N144" s="764"/>
      <c r="O144" s="765"/>
      <c r="P144" s="766"/>
      <c r="Q144" s="764"/>
      <c r="R144" s="765"/>
      <c r="S144" s="766"/>
      <c r="T144" s="764"/>
      <c r="U144" s="765"/>
      <c r="V144" s="766"/>
      <c r="W144" s="767"/>
      <c r="X144" s="768"/>
      <c r="Y144" s="769"/>
      <c r="AU144" s="253"/>
      <c r="AZ144" s="505"/>
      <c r="BA144" s="507"/>
      <c r="BB144" s="508"/>
      <c r="BC144" s="508"/>
      <c r="BD144" s="508"/>
      <c r="BE144" s="508"/>
      <c r="BF144" s="508"/>
      <c r="BG144" s="508"/>
      <c r="BH144" s="508"/>
      <c r="BI144" s="508"/>
      <c r="BJ144" s="508"/>
      <c r="BK144" s="508"/>
      <c r="BL144" s="508"/>
      <c r="BM144" s="508"/>
      <c r="BO144" s="509"/>
      <c r="BP144" s="509"/>
    </row>
    <row r="145" spans="1:68" s="506" customFormat="1" ht="33.75" customHeight="1">
      <c r="A145" s="723" t="s">
        <v>299</v>
      </c>
      <c r="B145" s="809" t="s">
        <v>287</v>
      </c>
      <c r="C145" s="804"/>
      <c r="D145" s="725"/>
      <c r="E145" s="725"/>
      <c r="F145" s="726"/>
      <c r="G145" s="653">
        <f>SUM(G146:G147)</f>
        <v>7</v>
      </c>
      <c r="H145" s="728">
        <f>PRODUCT(G145,30)</f>
        <v>210</v>
      </c>
      <c r="I145" s="654">
        <f>I146+I147</f>
        <v>99</v>
      </c>
      <c r="J145" s="654">
        <f>J146+J147</f>
        <v>56</v>
      </c>
      <c r="K145" s="654">
        <f>K146+K147</f>
        <v>15</v>
      </c>
      <c r="L145" s="654">
        <f>L146+L147</f>
        <v>28</v>
      </c>
      <c r="M145" s="655">
        <f>M146+M147</f>
        <v>111</v>
      </c>
      <c r="N145" s="730"/>
      <c r="O145" s="731"/>
      <c r="P145" s="733"/>
      <c r="Q145" s="730"/>
      <c r="R145" s="731"/>
      <c r="S145" s="733"/>
      <c r="T145" s="730"/>
      <c r="U145" s="731"/>
      <c r="V145" s="732"/>
      <c r="W145" s="835"/>
      <c r="X145" s="836"/>
      <c r="Y145" s="837"/>
      <c r="AU145" s="253">
        <f t="shared" si="48"/>
        <v>0.4714285714285714</v>
      </c>
      <c r="AZ145" s="505"/>
      <c r="BA145" s="507"/>
      <c r="BB145" s="508"/>
      <c r="BC145" s="508"/>
      <c r="BD145" s="508"/>
      <c r="BE145" s="508"/>
      <c r="BF145" s="508"/>
      <c r="BG145" s="508"/>
      <c r="BH145" s="508"/>
      <c r="BI145" s="508"/>
      <c r="BJ145" s="508"/>
      <c r="BK145" s="508"/>
      <c r="BL145" s="508"/>
      <c r="BM145" s="508"/>
      <c r="BO145" s="509"/>
      <c r="BP145" s="509"/>
    </row>
    <row r="146" spans="1:68" s="506" customFormat="1" ht="24" customHeight="1">
      <c r="A146" s="696" t="s">
        <v>337</v>
      </c>
      <c r="B146" s="810" t="s">
        <v>296</v>
      </c>
      <c r="C146" s="805"/>
      <c r="D146" s="685"/>
      <c r="E146" s="734"/>
      <c r="F146" s="735"/>
      <c r="G146" s="736">
        <v>4</v>
      </c>
      <c r="H146" s="682">
        <f>PRODUCT(G146,30)</f>
        <v>120</v>
      </c>
      <c r="I146" s="682">
        <f>J146+K146+L146</f>
        <v>60</v>
      </c>
      <c r="J146" s="682">
        <v>30</v>
      </c>
      <c r="K146" s="682">
        <v>15</v>
      </c>
      <c r="L146" s="682">
        <v>15</v>
      </c>
      <c r="M146" s="770">
        <f>H146-I146</f>
        <v>60</v>
      </c>
      <c r="N146" s="690"/>
      <c r="O146" s="674"/>
      <c r="P146" s="677"/>
      <c r="Q146" s="690"/>
      <c r="R146" s="674"/>
      <c r="S146" s="677"/>
      <c r="T146" s="690"/>
      <c r="U146" s="674"/>
      <c r="V146" s="689"/>
      <c r="W146" s="822">
        <v>4</v>
      </c>
      <c r="X146" s="823"/>
      <c r="Y146" s="821"/>
      <c r="AU146" s="253">
        <f t="shared" si="48"/>
        <v>0.5</v>
      </c>
      <c r="AZ146" s="505" t="s">
        <v>28</v>
      </c>
      <c r="BA146" s="507" t="e">
        <f>SUM(#REF!)</f>
        <v>#REF!</v>
      </c>
      <c r="BB146" s="508" t="b">
        <f>ISBLANK(#REF!)</f>
        <v>0</v>
      </c>
      <c r="BC146" s="508" t="b">
        <f>ISBLANK(#REF!)</f>
        <v>0</v>
      </c>
      <c r="BD146" s="508" t="b">
        <f>ISBLANK(#REF!)</f>
        <v>0</v>
      </c>
      <c r="BE146" s="508" t="b">
        <f>ISBLANK(#REF!)</f>
        <v>0</v>
      </c>
      <c r="BF146" s="508" t="b">
        <f>ISBLANK(#REF!)</f>
        <v>0</v>
      </c>
      <c r="BG146" s="508" t="b">
        <f>ISBLANK(#REF!)</f>
        <v>0</v>
      </c>
      <c r="BH146" s="508" t="b">
        <f>ISBLANK(#REF!)</f>
        <v>0</v>
      </c>
      <c r="BI146" s="508" t="b">
        <f>ISBLANK(#REF!)</f>
        <v>0</v>
      </c>
      <c r="BJ146" s="508" t="b">
        <f>ISBLANK(#REF!)</f>
        <v>0</v>
      </c>
      <c r="BK146" s="508" t="b">
        <f>ISBLANK(#REF!)</f>
        <v>0</v>
      </c>
      <c r="BL146" s="508" t="b">
        <f>ISBLANK(#REF!)</f>
        <v>0</v>
      </c>
      <c r="BM146" s="508" t="b">
        <f>ISBLANK(#REF!)</f>
        <v>0</v>
      </c>
      <c r="BO146" s="509"/>
      <c r="BP146" s="509"/>
    </row>
    <row r="147" spans="1:68" s="506" customFormat="1" ht="24.75" customHeight="1">
      <c r="A147" s="696" t="s">
        <v>338</v>
      </c>
      <c r="B147" s="810" t="s">
        <v>296</v>
      </c>
      <c r="C147" s="806">
        <v>8</v>
      </c>
      <c r="D147" s="682"/>
      <c r="E147" s="682"/>
      <c r="F147" s="683"/>
      <c r="G147" s="736">
        <v>3</v>
      </c>
      <c r="H147" s="682">
        <f>PRODUCT(G147,30)</f>
        <v>90</v>
      </c>
      <c r="I147" s="682">
        <f>J147+K147+L147</f>
        <v>39</v>
      </c>
      <c r="J147" s="682">
        <v>26</v>
      </c>
      <c r="K147" s="682"/>
      <c r="L147" s="682">
        <v>13</v>
      </c>
      <c r="M147" s="770">
        <f>H147-I147</f>
        <v>51</v>
      </c>
      <c r="N147" s="690"/>
      <c r="O147" s="674"/>
      <c r="P147" s="677"/>
      <c r="Q147" s="690"/>
      <c r="R147" s="674"/>
      <c r="S147" s="677"/>
      <c r="T147" s="690"/>
      <c r="U147" s="674"/>
      <c r="V147" s="689"/>
      <c r="W147" s="822"/>
      <c r="X147" s="823">
        <v>3</v>
      </c>
      <c r="Y147" s="821"/>
      <c r="AU147" s="253">
        <f t="shared" si="48"/>
        <v>0.43333333333333335</v>
      </c>
      <c r="AZ147" s="505"/>
      <c r="BA147" s="507"/>
      <c r="BB147" s="508"/>
      <c r="BC147" s="508"/>
      <c r="BD147" s="508"/>
      <c r="BE147" s="508"/>
      <c r="BF147" s="508"/>
      <c r="BG147" s="508"/>
      <c r="BH147" s="508"/>
      <c r="BI147" s="508"/>
      <c r="BJ147" s="508"/>
      <c r="BK147" s="508"/>
      <c r="BL147" s="508"/>
      <c r="BM147" s="508"/>
      <c r="BO147" s="509"/>
      <c r="BP147" s="509"/>
    </row>
    <row r="148" spans="1:65" s="468" customFormat="1" ht="32.25" customHeight="1">
      <c r="A148" s="771" t="s">
        <v>300</v>
      </c>
      <c r="B148" s="811" t="s">
        <v>288</v>
      </c>
      <c r="C148" s="807"/>
      <c r="D148" s="662"/>
      <c r="E148" s="662"/>
      <c r="F148" s="663"/>
      <c r="G148" s="684">
        <f>SUM(G149:G150)</f>
        <v>7</v>
      </c>
      <c r="H148" s="685">
        <f aca="true" t="shared" si="50" ref="H148:H153">PRODUCT(G148,30)</f>
        <v>210</v>
      </c>
      <c r="I148" s="694">
        <f>I149+I150</f>
        <v>99</v>
      </c>
      <c r="J148" s="694">
        <f>J149+J150</f>
        <v>56</v>
      </c>
      <c r="K148" s="694">
        <f>K149+K150</f>
        <v>15</v>
      </c>
      <c r="L148" s="694">
        <f>L149+L150</f>
        <v>28</v>
      </c>
      <c r="M148" s="695">
        <f>M149+M150</f>
        <v>111</v>
      </c>
      <c r="N148" s="671"/>
      <c r="O148" s="672"/>
      <c r="P148" s="675"/>
      <c r="Q148" s="671"/>
      <c r="R148" s="672"/>
      <c r="S148" s="675"/>
      <c r="T148" s="671"/>
      <c r="U148" s="672"/>
      <c r="V148" s="673"/>
      <c r="W148" s="819"/>
      <c r="X148" s="820"/>
      <c r="Y148" s="821"/>
      <c r="AU148" s="253">
        <f t="shared" si="48"/>
        <v>0.4714285714285714</v>
      </c>
      <c r="BB148" s="470"/>
      <c r="BC148" s="470"/>
      <c r="BD148" s="470"/>
      <c r="BE148" s="470"/>
      <c r="BF148" s="470"/>
      <c r="BG148" s="470"/>
      <c r="BH148" s="470"/>
      <c r="BI148" s="470"/>
      <c r="BJ148" s="470"/>
      <c r="BK148" s="470"/>
      <c r="BL148" s="470"/>
      <c r="BM148" s="470"/>
    </row>
    <row r="149" spans="1:68" s="471" customFormat="1" ht="24.75" customHeight="1">
      <c r="A149" s="659" t="s">
        <v>339</v>
      </c>
      <c r="B149" s="810" t="s">
        <v>303</v>
      </c>
      <c r="C149" s="807"/>
      <c r="D149" s="662"/>
      <c r="E149" s="662"/>
      <c r="F149" s="663"/>
      <c r="G149" s="736">
        <v>4</v>
      </c>
      <c r="H149" s="682">
        <f t="shared" si="50"/>
        <v>120</v>
      </c>
      <c r="I149" s="682">
        <f aca="true" t="shared" si="51" ref="I149:I159">J149+K149+L149</f>
        <v>60</v>
      </c>
      <c r="J149" s="682">
        <v>30</v>
      </c>
      <c r="K149" s="682">
        <v>15</v>
      </c>
      <c r="L149" s="682">
        <v>15</v>
      </c>
      <c r="M149" s="770">
        <f aca="true" t="shared" si="52" ref="M149:M159">H149-I149</f>
        <v>60</v>
      </c>
      <c r="N149" s="671"/>
      <c r="O149" s="672"/>
      <c r="P149" s="675"/>
      <c r="Q149" s="671"/>
      <c r="R149" s="672"/>
      <c r="S149" s="675"/>
      <c r="T149" s="671"/>
      <c r="U149" s="672"/>
      <c r="V149" s="673"/>
      <c r="W149" s="822">
        <v>4</v>
      </c>
      <c r="X149" s="823"/>
      <c r="Y149" s="821"/>
      <c r="AU149" s="253">
        <f t="shared" si="48"/>
        <v>0.5</v>
      </c>
      <c r="AZ149" s="469"/>
      <c r="BA149" s="472"/>
      <c r="BB149" s="470"/>
      <c r="BC149" s="470"/>
      <c r="BD149" s="470"/>
      <c r="BE149" s="470"/>
      <c r="BF149" s="470"/>
      <c r="BG149" s="470"/>
      <c r="BH149" s="470"/>
      <c r="BI149" s="470"/>
      <c r="BJ149" s="470"/>
      <c r="BK149" s="470"/>
      <c r="BL149" s="470"/>
      <c r="BM149" s="470"/>
      <c r="BO149" s="426"/>
      <c r="BP149" s="474"/>
    </row>
    <row r="150" spans="1:70" s="471" customFormat="1" ht="19.5" customHeight="1">
      <c r="A150" s="696" t="s">
        <v>340</v>
      </c>
      <c r="B150" s="810" t="s">
        <v>303</v>
      </c>
      <c r="C150" s="806">
        <v>8</v>
      </c>
      <c r="D150" s="682"/>
      <c r="E150" s="682"/>
      <c r="F150" s="683"/>
      <c r="G150" s="736">
        <v>3</v>
      </c>
      <c r="H150" s="682">
        <f t="shared" si="50"/>
        <v>90</v>
      </c>
      <c r="I150" s="682">
        <f t="shared" si="51"/>
        <v>39</v>
      </c>
      <c r="J150" s="682">
        <v>26</v>
      </c>
      <c r="K150" s="682"/>
      <c r="L150" s="682">
        <v>13</v>
      </c>
      <c r="M150" s="770">
        <f t="shared" si="52"/>
        <v>51</v>
      </c>
      <c r="N150" s="690"/>
      <c r="O150" s="674"/>
      <c r="P150" s="677"/>
      <c r="Q150" s="690"/>
      <c r="R150" s="674"/>
      <c r="S150" s="677"/>
      <c r="T150" s="690"/>
      <c r="U150" s="674"/>
      <c r="V150" s="689"/>
      <c r="W150" s="822"/>
      <c r="X150" s="823">
        <v>3</v>
      </c>
      <c r="Y150" s="821"/>
      <c r="AU150" s="253">
        <f t="shared" si="48"/>
        <v>0.43333333333333335</v>
      </c>
      <c r="AZ150" s="469"/>
      <c r="BA150" s="472"/>
      <c r="BB150" s="470"/>
      <c r="BC150" s="470"/>
      <c r="BD150" s="470"/>
      <c r="BE150" s="470"/>
      <c r="BF150" s="470"/>
      <c r="BG150" s="470"/>
      <c r="BH150" s="470"/>
      <c r="BI150" s="470"/>
      <c r="BJ150" s="470"/>
      <c r="BK150" s="470"/>
      <c r="BL150" s="470"/>
      <c r="BM150" s="470"/>
      <c r="BO150" s="426"/>
      <c r="BR150" s="511"/>
    </row>
    <row r="151" spans="1:67" s="471" customFormat="1" ht="21" customHeight="1">
      <c r="A151" s="678" t="s">
        <v>341</v>
      </c>
      <c r="B151" s="812" t="s">
        <v>289</v>
      </c>
      <c r="C151" s="805"/>
      <c r="D151" s="682"/>
      <c r="E151" s="682"/>
      <c r="F151" s="683"/>
      <c r="G151" s="740">
        <f>G153+G152</f>
        <v>5.5</v>
      </c>
      <c r="H151" s="685">
        <f t="shared" si="50"/>
        <v>165</v>
      </c>
      <c r="I151" s="686">
        <f t="shared" si="51"/>
        <v>71</v>
      </c>
      <c r="J151" s="685"/>
      <c r="K151" s="685"/>
      <c r="L151" s="685">
        <f>L152+L153</f>
        <v>71</v>
      </c>
      <c r="M151" s="688">
        <f t="shared" si="52"/>
        <v>94</v>
      </c>
      <c r="N151" s="690"/>
      <c r="O151" s="674"/>
      <c r="P151" s="677"/>
      <c r="Q151" s="690"/>
      <c r="R151" s="674"/>
      <c r="S151" s="677"/>
      <c r="T151" s="690"/>
      <c r="U151" s="674"/>
      <c r="V151" s="689"/>
      <c r="W151" s="822"/>
      <c r="X151" s="823"/>
      <c r="Y151" s="821"/>
      <c r="AU151" s="253">
        <f t="shared" si="48"/>
        <v>0.4303030303030303</v>
      </c>
      <c r="AZ151" s="469"/>
      <c r="BA151" s="472"/>
      <c r="BB151" s="470"/>
      <c r="BC151" s="470"/>
      <c r="BD151" s="470"/>
      <c r="BE151" s="470"/>
      <c r="BF151" s="470"/>
      <c r="BG151" s="470"/>
      <c r="BH151" s="470"/>
      <c r="BI151" s="470"/>
      <c r="BJ151" s="470"/>
      <c r="BK151" s="470"/>
      <c r="BL151" s="470"/>
      <c r="BM151" s="470"/>
      <c r="BO151" s="426"/>
    </row>
    <row r="152" spans="1:67" s="473" customFormat="1" ht="23.25" customHeight="1">
      <c r="A152" s="696" t="s">
        <v>342</v>
      </c>
      <c r="B152" s="813" t="s">
        <v>290</v>
      </c>
      <c r="C152" s="805"/>
      <c r="D152" s="685">
        <v>7</v>
      </c>
      <c r="E152" s="682"/>
      <c r="F152" s="683"/>
      <c r="G152" s="736">
        <v>4</v>
      </c>
      <c r="H152" s="682">
        <f t="shared" si="50"/>
        <v>120</v>
      </c>
      <c r="I152" s="692">
        <f t="shared" si="51"/>
        <v>45</v>
      </c>
      <c r="J152" s="682"/>
      <c r="K152" s="682"/>
      <c r="L152" s="682">
        <v>45</v>
      </c>
      <c r="M152" s="770">
        <f t="shared" si="52"/>
        <v>75</v>
      </c>
      <c r="N152" s="690"/>
      <c r="O152" s="674"/>
      <c r="P152" s="677"/>
      <c r="Q152" s="690"/>
      <c r="R152" s="674"/>
      <c r="S152" s="677"/>
      <c r="T152" s="690"/>
      <c r="U152" s="674"/>
      <c r="V152" s="689"/>
      <c r="W152" s="822">
        <v>3</v>
      </c>
      <c r="X152" s="823"/>
      <c r="Y152" s="821"/>
      <c r="AU152" s="253">
        <f t="shared" si="48"/>
        <v>0.375</v>
      </c>
      <c r="AZ152" s="469"/>
      <c r="BA152" s="472"/>
      <c r="BB152" s="470"/>
      <c r="BC152" s="470"/>
      <c r="BD152" s="470"/>
      <c r="BE152" s="470"/>
      <c r="BF152" s="470"/>
      <c r="BG152" s="470"/>
      <c r="BH152" s="470"/>
      <c r="BI152" s="470"/>
      <c r="BJ152" s="470"/>
      <c r="BK152" s="470"/>
      <c r="BL152" s="470"/>
      <c r="BM152" s="470"/>
      <c r="BO152" s="426"/>
    </row>
    <row r="153" spans="1:65" s="473" customFormat="1" ht="33.75" customHeight="1">
      <c r="A153" s="696" t="s">
        <v>343</v>
      </c>
      <c r="B153" s="813" t="s">
        <v>316</v>
      </c>
      <c r="C153" s="805"/>
      <c r="D153" s="682"/>
      <c r="E153" s="682"/>
      <c r="F153" s="772">
        <v>8</v>
      </c>
      <c r="G153" s="736">
        <v>1.5</v>
      </c>
      <c r="H153" s="682">
        <f t="shared" si="50"/>
        <v>45</v>
      </c>
      <c r="I153" s="692">
        <f t="shared" si="51"/>
        <v>26</v>
      </c>
      <c r="J153" s="682"/>
      <c r="K153" s="682"/>
      <c r="L153" s="682">
        <v>26</v>
      </c>
      <c r="M153" s="770">
        <f t="shared" si="52"/>
        <v>19</v>
      </c>
      <c r="N153" s="690"/>
      <c r="O153" s="674"/>
      <c r="P153" s="677"/>
      <c r="Q153" s="690"/>
      <c r="R153" s="674"/>
      <c r="S153" s="677"/>
      <c r="T153" s="690"/>
      <c r="U153" s="674"/>
      <c r="V153" s="689"/>
      <c r="W153" s="822"/>
      <c r="X153" s="823">
        <v>2</v>
      </c>
      <c r="Y153" s="821"/>
      <c r="AU153" s="253">
        <f t="shared" si="48"/>
        <v>0.5777777777777777</v>
      </c>
      <c r="AZ153" s="469"/>
      <c r="BA153" s="472"/>
      <c r="BB153" s="470"/>
      <c r="BC153" s="470"/>
      <c r="BD153" s="470"/>
      <c r="BE153" s="470"/>
      <c r="BF153" s="470"/>
      <c r="BG153" s="470"/>
      <c r="BH153" s="470"/>
      <c r="BI153" s="470"/>
      <c r="BJ153" s="470"/>
      <c r="BK153" s="470"/>
      <c r="BL153" s="470"/>
      <c r="BM153" s="470"/>
    </row>
    <row r="154" spans="1:65" s="473" customFormat="1" ht="21.75" customHeight="1">
      <c r="A154" s="678" t="s">
        <v>344</v>
      </c>
      <c r="B154" s="812" t="s">
        <v>133</v>
      </c>
      <c r="C154" s="806">
        <v>8</v>
      </c>
      <c r="D154" s="685"/>
      <c r="E154" s="773"/>
      <c r="F154" s="774"/>
      <c r="G154" s="684">
        <v>3</v>
      </c>
      <c r="H154" s="687">
        <f>G154*30</f>
        <v>90</v>
      </c>
      <c r="I154" s="817">
        <f>J154+K154+L154</f>
        <v>39</v>
      </c>
      <c r="J154" s="687">
        <v>26</v>
      </c>
      <c r="K154" s="681">
        <v>13</v>
      </c>
      <c r="L154" s="681"/>
      <c r="M154" s="818">
        <f>H154-I154</f>
        <v>51</v>
      </c>
      <c r="N154" s="671"/>
      <c r="O154" s="672"/>
      <c r="P154" s="675"/>
      <c r="Q154" s="671"/>
      <c r="R154" s="672"/>
      <c r="S154" s="675"/>
      <c r="T154" s="671"/>
      <c r="U154" s="672"/>
      <c r="V154" s="673"/>
      <c r="W154" s="819"/>
      <c r="X154" s="823">
        <v>3</v>
      </c>
      <c r="Y154" s="821"/>
      <c r="AU154" s="253">
        <f>I154/H154</f>
        <v>0.43333333333333335</v>
      </c>
      <c r="AZ154" s="469"/>
      <c r="BA154" s="472"/>
      <c r="BB154" s="470"/>
      <c r="BC154" s="470"/>
      <c r="BD154" s="470"/>
      <c r="BE154" s="470"/>
      <c r="BF154" s="470"/>
      <c r="BG154" s="470"/>
      <c r="BH154" s="470"/>
      <c r="BI154" s="470"/>
      <c r="BJ154" s="470"/>
      <c r="BK154" s="470"/>
      <c r="BL154" s="470"/>
      <c r="BM154" s="470"/>
    </row>
    <row r="155" spans="1:65" s="473" customFormat="1" ht="21.75" customHeight="1">
      <c r="A155" s="678" t="s">
        <v>345</v>
      </c>
      <c r="B155" s="812" t="s">
        <v>313</v>
      </c>
      <c r="C155" s="806">
        <v>7</v>
      </c>
      <c r="D155" s="685"/>
      <c r="E155" s="773"/>
      <c r="F155" s="774"/>
      <c r="G155" s="684">
        <v>4</v>
      </c>
      <c r="H155" s="687">
        <f>G155*30</f>
        <v>120</v>
      </c>
      <c r="I155" s="817">
        <f>J155+K155+L155</f>
        <v>45</v>
      </c>
      <c r="J155" s="687">
        <v>45</v>
      </c>
      <c r="K155" s="681"/>
      <c r="L155" s="681"/>
      <c r="M155" s="818">
        <f>H155-I155</f>
        <v>75</v>
      </c>
      <c r="N155" s="671"/>
      <c r="O155" s="672"/>
      <c r="P155" s="675"/>
      <c r="Q155" s="671"/>
      <c r="R155" s="672"/>
      <c r="S155" s="675"/>
      <c r="T155" s="671"/>
      <c r="U155" s="672"/>
      <c r="V155" s="673"/>
      <c r="W155" s="824">
        <v>3</v>
      </c>
      <c r="X155" s="820"/>
      <c r="Y155" s="821"/>
      <c r="AU155" s="253">
        <f>I155/H155</f>
        <v>0.375</v>
      </c>
      <c r="AZ155" s="469"/>
      <c r="BA155" s="472"/>
      <c r="BB155" s="470"/>
      <c r="BC155" s="470"/>
      <c r="BD155" s="470"/>
      <c r="BE155" s="470"/>
      <c r="BF155" s="470"/>
      <c r="BG155" s="470"/>
      <c r="BH155" s="470"/>
      <c r="BI155" s="470"/>
      <c r="BJ155" s="470"/>
      <c r="BK155" s="470"/>
      <c r="BL155" s="470"/>
      <c r="BM155" s="470"/>
    </row>
    <row r="156" spans="1:65" s="473" customFormat="1" ht="23.25" customHeight="1">
      <c r="A156" s="678" t="s">
        <v>346</v>
      </c>
      <c r="B156" s="812" t="s">
        <v>304</v>
      </c>
      <c r="C156" s="805"/>
      <c r="D156" s="682"/>
      <c r="E156" s="682"/>
      <c r="F156" s="683"/>
      <c r="G156" s="740">
        <f>G158+G157</f>
        <v>5.5</v>
      </c>
      <c r="H156" s="685">
        <f>PRODUCT(G156,30)</f>
        <v>165</v>
      </c>
      <c r="I156" s="686">
        <f>J156+K156+L156</f>
        <v>71</v>
      </c>
      <c r="J156" s="685"/>
      <c r="K156" s="685"/>
      <c r="L156" s="685">
        <f>L157+L158</f>
        <v>71</v>
      </c>
      <c r="M156" s="688">
        <f>H156-I156</f>
        <v>94</v>
      </c>
      <c r="N156" s="690"/>
      <c r="O156" s="674"/>
      <c r="P156" s="677"/>
      <c r="Q156" s="690"/>
      <c r="R156" s="674"/>
      <c r="S156" s="677"/>
      <c r="T156" s="690"/>
      <c r="U156" s="674"/>
      <c r="V156" s="689"/>
      <c r="W156" s="822"/>
      <c r="X156" s="823"/>
      <c r="Y156" s="821"/>
      <c r="AU156" s="253"/>
      <c r="AZ156" s="469"/>
      <c r="BA156" s="472"/>
      <c r="BB156" s="470"/>
      <c r="BC156" s="470"/>
      <c r="BD156" s="470"/>
      <c r="BE156" s="470"/>
      <c r="BF156" s="470"/>
      <c r="BG156" s="470"/>
      <c r="BH156" s="470"/>
      <c r="BI156" s="470"/>
      <c r="BJ156" s="470"/>
      <c r="BK156" s="470"/>
      <c r="BL156" s="470"/>
      <c r="BM156" s="470"/>
    </row>
    <row r="157" spans="1:65" s="473" customFormat="1" ht="21" customHeight="1">
      <c r="A157" s="696" t="s">
        <v>347</v>
      </c>
      <c r="B157" s="813" t="s">
        <v>304</v>
      </c>
      <c r="C157" s="805"/>
      <c r="D157" s="685">
        <v>7</v>
      </c>
      <c r="E157" s="682"/>
      <c r="F157" s="683"/>
      <c r="G157" s="736">
        <v>4</v>
      </c>
      <c r="H157" s="682">
        <f>PRODUCT(G157,30)</f>
        <v>120</v>
      </c>
      <c r="I157" s="692">
        <f>J157+K157+L157</f>
        <v>45</v>
      </c>
      <c r="J157" s="682"/>
      <c r="K157" s="682"/>
      <c r="L157" s="682">
        <v>45</v>
      </c>
      <c r="M157" s="770">
        <f>H157-I157</f>
        <v>75</v>
      </c>
      <c r="N157" s="690"/>
      <c r="O157" s="674"/>
      <c r="P157" s="677"/>
      <c r="Q157" s="690"/>
      <c r="R157" s="674"/>
      <c r="S157" s="677"/>
      <c r="T157" s="690"/>
      <c r="U157" s="674"/>
      <c r="V157" s="689"/>
      <c r="W157" s="822">
        <v>3</v>
      </c>
      <c r="X157" s="823"/>
      <c r="Y157" s="821"/>
      <c r="AU157" s="253"/>
      <c r="AZ157" s="469"/>
      <c r="BA157" s="472"/>
      <c r="BB157" s="470"/>
      <c r="BC157" s="470"/>
      <c r="BD157" s="470"/>
      <c r="BE157" s="470"/>
      <c r="BF157" s="470"/>
      <c r="BG157" s="470"/>
      <c r="BH157" s="470"/>
      <c r="BI157" s="470"/>
      <c r="BJ157" s="470"/>
      <c r="BK157" s="470"/>
      <c r="BL157" s="470"/>
      <c r="BM157" s="470"/>
    </row>
    <row r="158" spans="1:65" s="473" customFormat="1" ht="36.75" customHeight="1">
      <c r="A158" s="696" t="s">
        <v>348</v>
      </c>
      <c r="B158" s="813" t="s">
        <v>317</v>
      </c>
      <c r="C158" s="805"/>
      <c r="D158" s="682"/>
      <c r="E158" s="682"/>
      <c r="F158" s="772">
        <v>8</v>
      </c>
      <c r="G158" s="736">
        <v>1.5</v>
      </c>
      <c r="H158" s="682">
        <f>PRODUCT(G158,30)</f>
        <v>45</v>
      </c>
      <c r="I158" s="692">
        <f>J158+K158+L158</f>
        <v>26</v>
      </c>
      <c r="J158" s="682"/>
      <c r="K158" s="682"/>
      <c r="L158" s="682">
        <v>26</v>
      </c>
      <c r="M158" s="770">
        <f>H158-I158</f>
        <v>19</v>
      </c>
      <c r="N158" s="690"/>
      <c r="O158" s="674"/>
      <c r="P158" s="677"/>
      <c r="Q158" s="690"/>
      <c r="R158" s="674"/>
      <c r="S158" s="677"/>
      <c r="T158" s="690"/>
      <c r="U158" s="674"/>
      <c r="V158" s="689"/>
      <c r="W158" s="822"/>
      <c r="X158" s="823">
        <v>2</v>
      </c>
      <c r="Y158" s="821"/>
      <c r="AU158" s="253"/>
      <c r="AZ158" s="469"/>
      <c r="BA158" s="472"/>
      <c r="BB158" s="470"/>
      <c r="BC158" s="470"/>
      <c r="BD158" s="470"/>
      <c r="BE158" s="470"/>
      <c r="BF158" s="470"/>
      <c r="BG158" s="470"/>
      <c r="BH158" s="470"/>
      <c r="BI158" s="470"/>
      <c r="BJ158" s="470"/>
      <c r="BK158" s="470"/>
      <c r="BL158" s="470"/>
      <c r="BM158" s="470"/>
    </row>
    <row r="159" spans="1:65" s="473" customFormat="1" ht="30" customHeight="1">
      <c r="A159" s="678" t="s">
        <v>349</v>
      </c>
      <c r="B159" s="812" t="s">
        <v>302</v>
      </c>
      <c r="C159" s="806">
        <v>7</v>
      </c>
      <c r="D159" s="685"/>
      <c r="E159" s="773"/>
      <c r="F159" s="774"/>
      <c r="G159" s="684">
        <v>4</v>
      </c>
      <c r="H159" s="687">
        <f>G159*30</f>
        <v>120</v>
      </c>
      <c r="I159" s="817">
        <f t="shared" si="51"/>
        <v>45</v>
      </c>
      <c r="J159" s="687">
        <v>30</v>
      </c>
      <c r="K159" s="681"/>
      <c r="L159" s="681">
        <v>15</v>
      </c>
      <c r="M159" s="818">
        <f t="shared" si="52"/>
        <v>75</v>
      </c>
      <c r="N159" s="671"/>
      <c r="O159" s="672"/>
      <c r="P159" s="675"/>
      <c r="Q159" s="671"/>
      <c r="R159" s="672"/>
      <c r="S159" s="675"/>
      <c r="T159" s="671"/>
      <c r="U159" s="672"/>
      <c r="V159" s="673"/>
      <c r="W159" s="822">
        <v>3</v>
      </c>
      <c r="X159" s="820"/>
      <c r="Y159" s="821"/>
      <c r="AU159" s="253">
        <f t="shared" si="48"/>
        <v>0.375</v>
      </c>
      <c r="AZ159" s="469"/>
      <c r="BA159" s="472"/>
      <c r="BB159" s="470"/>
      <c r="BC159" s="470"/>
      <c r="BD159" s="470"/>
      <c r="BE159" s="470"/>
      <c r="BF159" s="470"/>
      <c r="BG159" s="470"/>
      <c r="BH159" s="470"/>
      <c r="BI159" s="470"/>
      <c r="BJ159" s="470"/>
      <c r="BK159" s="470"/>
      <c r="BL159" s="470"/>
      <c r="BM159" s="470"/>
    </row>
    <row r="160" spans="1:65" s="473" customFormat="1" ht="34.5" customHeight="1">
      <c r="A160" s="678" t="s">
        <v>350</v>
      </c>
      <c r="B160" s="811" t="s">
        <v>301</v>
      </c>
      <c r="C160" s="805"/>
      <c r="D160" s="682"/>
      <c r="E160" s="682"/>
      <c r="F160" s="683"/>
      <c r="G160" s="684">
        <f>SUM(G161:G162)</f>
        <v>7</v>
      </c>
      <c r="H160" s="685">
        <f aca="true" t="shared" si="53" ref="H160:H166">PRODUCT(G160,30)</f>
        <v>210</v>
      </c>
      <c r="I160" s="694">
        <f>I161+I162</f>
        <v>99</v>
      </c>
      <c r="J160" s="694">
        <f>J161+J162</f>
        <v>56</v>
      </c>
      <c r="K160" s="694">
        <f>K161+K162</f>
        <v>15</v>
      </c>
      <c r="L160" s="694">
        <f>L161+L162</f>
        <v>28</v>
      </c>
      <c r="M160" s="695">
        <f>M161+M162</f>
        <v>111</v>
      </c>
      <c r="N160" s="775"/>
      <c r="O160" s="776"/>
      <c r="P160" s="777"/>
      <c r="Q160" s="775"/>
      <c r="R160" s="776"/>
      <c r="S160" s="777"/>
      <c r="T160" s="775"/>
      <c r="U160" s="776"/>
      <c r="V160" s="778"/>
      <c r="W160" s="822"/>
      <c r="X160" s="823"/>
      <c r="Y160" s="821"/>
      <c r="AU160" s="253">
        <f t="shared" si="48"/>
        <v>0.4714285714285714</v>
      </c>
      <c r="AZ160" s="469"/>
      <c r="BA160" s="472"/>
      <c r="BB160" s="470"/>
      <c r="BC160" s="470"/>
      <c r="BD160" s="470"/>
      <c r="BE160" s="470"/>
      <c r="BF160" s="470"/>
      <c r="BG160" s="470"/>
      <c r="BH160" s="470"/>
      <c r="BI160" s="470"/>
      <c r="BJ160" s="470"/>
      <c r="BK160" s="470"/>
      <c r="BL160" s="470"/>
      <c r="BM160" s="470"/>
    </row>
    <row r="161" spans="1:65" s="473" customFormat="1" ht="30.75" customHeight="1">
      <c r="A161" s="696" t="s">
        <v>351</v>
      </c>
      <c r="B161" s="810" t="s">
        <v>301</v>
      </c>
      <c r="C161" s="805"/>
      <c r="D161" s="685"/>
      <c r="E161" s="734"/>
      <c r="F161" s="735"/>
      <c r="G161" s="736">
        <v>4</v>
      </c>
      <c r="H161" s="682">
        <f t="shared" si="53"/>
        <v>120</v>
      </c>
      <c r="I161" s="682">
        <f>J161+K161+L161</f>
        <v>60</v>
      </c>
      <c r="J161" s="682">
        <v>30</v>
      </c>
      <c r="K161" s="682">
        <v>15</v>
      </c>
      <c r="L161" s="682">
        <v>15</v>
      </c>
      <c r="M161" s="770">
        <f>H161-I161</f>
        <v>60</v>
      </c>
      <c r="N161" s="690"/>
      <c r="O161" s="674"/>
      <c r="P161" s="677"/>
      <c r="Q161" s="690"/>
      <c r="R161" s="674"/>
      <c r="S161" s="677"/>
      <c r="T161" s="690"/>
      <c r="U161" s="674"/>
      <c r="V161" s="689"/>
      <c r="W161" s="822">
        <v>4</v>
      </c>
      <c r="X161" s="823"/>
      <c r="Y161" s="821"/>
      <c r="AU161" s="253">
        <f t="shared" si="48"/>
        <v>0.5</v>
      </c>
      <c r="AZ161" s="469"/>
      <c r="BA161" s="472"/>
      <c r="BB161" s="470"/>
      <c r="BC161" s="470"/>
      <c r="BD161" s="470"/>
      <c r="BE161" s="470"/>
      <c r="BF161" s="470"/>
      <c r="BG161" s="470"/>
      <c r="BH161" s="470"/>
      <c r="BI161" s="470"/>
      <c r="BJ161" s="470"/>
      <c r="BK161" s="470"/>
      <c r="BL161" s="470"/>
      <c r="BM161" s="470"/>
    </row>
    <row r="162" spans="1:65" s="473" customFormat="1" ht="35.25" customHeight="1">
      <c r="A162" s="696" t="s">
        <v>352</v>
      </c>
      <c r="B162" s="810" t="s">
        <v>301</v>
      </c>
      <c r="C162" s="806">
        <v>8</v>
      </c>
      <c r="D162" s="682"/>
      <c r="E162" s="682"/>
      <c r="F162" s="683"/>
      <c r="G162" s="736">
        <v>3</v>
      </c>
      <c r="H162" s="682">
        <f t="shared" si="53"/>
        <v>90</v>
      </c>
      <c r="I162" s="682">
        <f>J162+K162+L162</f>
        <v>39</v>
      </c>
      <c r="J162" s="682">
        <v>26</v>
      </c>
      <c r="K162" s="682"/>
      <c r="L162" s="682">
        <v>13</v>
      </c>
      <c r="M162" s="770">
        <f>H162-I162</f>
        <v>51</v>
      </c>
      <c r="N162" s="690"/>
      <c r="O162" s="674"/>
      <c r="P162" s="677"/>
      <c r="Q162" s="690"/>
      <c r="R162" s="674"/>
      <c r="S162" s="677"/>
      <c r="T162" s="690"/>
      <c r="U162" s="674"/>
      <c r="V162" s="689"/>
      <c r="W162" s="822"/>
      <c r="X162" s="823">
        <v>3</v>
      </c>
      <c r="Y162" s="821"/>
      <c r="AU162" s="253">
        <f t="shared" si="48"/>
        <v>0.43333333333333335</v>
      </c>
      <c r="AZ162" s="469"/>
      <c r="BA162" s="472"/>
      <c r="BB162" s="470"/>
      <c r="BC162" s="470"/>
      <c r="BD162" s="470"/>
      <c r="BE162" s="470"/>
      <c r="BF162" s="470"/>
      <c r="BG162" s="470"/>
      <c r="BH162" s="470"/>
      <c r="BI162" s="470"/>
      <c r="BJ162" s="470"/>
      <c r="BK162" s="470"/>
      <c r="BL162" s="470"/>
      <c r="BM162" s="470"/>
    </row>
    <row r="163" spans="1:65" s="473" customFormat="1" ht="32.25" customHeight="1">
      <c r="A163" s="771" t="s">
        <v>353</v>
      </c>
      <c r="B163" s="811" t="s">
        <v>306</v>
      </c>
      <c r="C163" s="807"/>
      <c r="D163" s="662"/>
      <c r="E163" s="662"/>
      <c r="F163" s="663"/>
      <c r="G163" s="684">
        <f>SUM(G164:G165)</f>
        <v>7</v>
      </c>
      <c r="H163" s="685">
        <f t="shared" si="53"/>
        <v>210</v>
      </c>
      <c r="I163" s="694">
        <f>I164+I165</f>
        <v>99</v>
      </c>
      <c r="J163" s="694">
        <f>J164+J165</f>
        <v>56</v>
      </c>
      <c r="K163" s="694">
        <f>K164+K165</f>
        <v>15</v>
      </c>
      <c r="L163" s="694">
        <f>L164+L165</f>
        <v>28</v>
      </c>
      <c r="M163" s="695">
        <f>M164+M165</f>
        <v>111</v>
      </c>
      <c r="N163" s="671"/>
      <c r="O163" s="672"/>
      <c r="P163" s="675"/>
      <c r="Q163" s="671"/>
      <c r="R163" s="672"/>
      <c r="S163" s="675"/>
      <c r="T163" s="671"/>
      <c r="U163" s="672"/>
      <c r="V163" s="673"/>
      <c r="W163" s="819"/>
      <c r="X163" s="820"/>
      <c r="Y163" s="821"/>
      <c r="AU163" s="253">
        <f t="shared" si="48"/>
        <v>0.4714285714285714</v>
      </c>
      <c r="AZ163" s="469"/>
      <c r="BA163" s="472"/>
      <c r="BB163" s="470"/>
      <c r="BC163" s="470"/>
      <c r="BD163" s="470"/>
      <c r="BE163" s="470"/>
      <c r="BF163" s="470"/>
      <c r="BG163" s="470"/>
      <c r="BH163" s="470"/>
      <c r="BI163" s="470"/>
      <c r="BJ163" s="470"/>
      <c r="BK163" s="470"/>
      <c r="BL163" s="470"/>
      <c r="BM163" s="470"/>
    </row>
    <row r="164" spans="1:65" s="473" customFormat="1" ht="30.75" customHeight="1">
      <c r="A164" s="659" t="s">
        <v>354</v>
      </c>
      <c r="B164" s="810" t="s">
        <v>306</v>
      </c>
      <c r="C164" s="807"/>
      <c r="D164" s="662"/>
      <c r="E164" s="662"/>
      <c r="F164" s="663"/>
      <c r="G164" s="736">
        <v>4</v>
      </c>
      <c r="H164" s="682">
        <f t="shared" si="53"/>
        <v>120</v>
      </c>
      <c r="I164" s="682">
        <f>J164+K164+L164</f>
        <v>60</v>
      </c>
      <c r="J164" s="682">
        <v>30</v>
      </c>
      <c r="K164" s="682">
        <v>15</v>
      </c>
      <c r="L164" s="682">
        <v>15</v>
      </c>
      <c r="M164" s="770">
        <f>H164-I164</f>
        <v>60</v>
      </c>
      <c r="N164" s="671"/>
      <c r="O164" s="672"/>
      <c r="P164" s="675"/>
      <c r="Q164" s="671"/>
      <c r="R164" s="672"/>
      <c r="S164" s="675"/>
      <c r="T164" s="671"/>
      <c r="U164" s="672"/>
      <c r="V164" s="673"/>
      <c r="W164" s="822">
        <v>4</v>
      </c>
      <c r="X164" s="823"/>
      <c r="Y164" s="821"/>
      <c r="AU164" s="253">
        <f t="shared" si="48"/>
        <v>0.5</v>
      </c>
      <c r="AZ164" s="469"/>
      <c r="BA164" s="472"/>
      <c r="BB164" s="470"/>
      <c r="BC164" s="470"/>
      <c r="BD164" s="470"/>
      <c r="BE164" s="470"/>
      <c r="BF164" s="470"/>
      <c r="BG164" s="470"/>
      <c r="BH164" s="470"/>
      <c r="BI164" s="470"/>
      <c r="BJ164" s="470"/>
      <c r="BK164" s="470"/>
      <c r="BL164" s="470"/>
      <c r="BM164" s="470"/>
    </row>
    <row r="165" spans="1:65" s="473" customFormat="1" ht="35.25" customHeight="1">
      <c r="A165" s="696" t="s">
        <v>355</v>
      </c>
      <c r="B165" s="810" t="s">
        <v>306</v>
      </c>
      <c r="C165" s="806">
        <v>8</v>
      </c>
      <c r="D165" s="682"/>
      <c r="E165" s="682"/>
      <c r="F165" s="683"/>
      <c r="G165" s="736">
        <v>3</v>
      </c>
      <c r="H165" s="682">
        <f t="shared" si="53"/>
        <v>90</v>
      </c>
      <c r="I165" s="682">
        <f>J165+K165+L165</f>
        <v>39</v>
      </c>
      <c r="J165" s="682">
        <v>26</v>
      </c>
      <c r="K165" s="682"/>
      <c r="L165" s="682">
        <v>13</v>
      </c>
      <c r="M165" s="770">
        <f>H165-I165</f>
        <v>51</v>
      </c>
      <c r="N165" s="690"/>
      <c r="O165" s="674"/>
      <c r="P165" s="677"/>
      <c r="Q165" s="690"/>
      <c r="R165" s="674"/>
      <c r="S165" s="677"/>
      <c r="T165" s="690"/>
      <c r="U165" s="674"/>
      <c r="V165" s="689"/>
      <c r="W165" s="822"/>
      <c r="X165" s="823">
        <v>3</v>
      </c>
      <c r="Y165" s="821"/>
      <c r="AU165" s="253">
        <f t="shared" si="48"/>
        <v>0.43333333333333335</v>
      </c>
      <c r="AZ165" s="469"/>
      <c r="BA165" s="472"/>
      <c r="BB165" s="470"/>
      <c r="BC165" s="470"/>
      <c r="BD165" s="470"/>
      <c r="BE165" s="470"/>
      <c r="BF165" s="470"/>
      <c r="BG165" s="470"/>
      <c r="BH165" s="470"/>
      <c r="BI165" s="470"/>
      <c r="BJ165" s="470"/>
      <c r="BK165" s="470"/>
      <c r="BL165" s="470"/>
      <c r="BM165" s="470"/>
    </row>
    <row r="166" spans="1:65" s="346" customFormat="1" ht="22.5" customHeight="1">
      <c r="A166" s="678" t="s">
        <v>356</v>
      </c>
      <c r="B166" s="814" t="s">
        <v>307</v>
      </c>
      <c r="C166" s="806">
        <v>8</v>
      </c>
      <c r="D166" s="685"/>
      <c r="E166" s="773"/>
      <c r="F166" s="772"/>
      <c r="G166" s="736">
        <v>3</v>
      </c>
      <c r="H166" s="682">
        <f t="shared" si="53"/>
        <v>90</v>
      </c>
      <c r="I166" s="692">
        <f>J166+K166+L166</f>
        <v>39</v>
      </c>
      <c r="J166" s="682">
        <v>26</v>
      </c>
      <c r="K166" s="682"/>
      <c r="L166" s="682">
        <v>13</v>
      </c>
      <c r="M166" s="770">
        <f>H166-I166</f>
        <v>51</v>
      </c>
      <c r="N166" s="690"/>
      <c r="O166" s="674"/>
      <c r="P166" s="677"/>
      <c r="Q166" s="690"/>
      <c r="R166" s="674"/>
      <c r="S166" s="677"/>
      <c r="T166" s="690"/>
      <c r="U166" s="674"/>
      <c r="V166" s="689"/>
      <c r="W166" s="822"/>
      <c r="X166" s="823">
        <v>3</v>
      </c>
      <c r="Y166" s="821"/>
      <c r="AU166" s="253">
        <f t="shared" si="48"/>
        <v>0.43333333333333335</v>
      </c>
      <c r="AZ166" s="347"/>
      <c r="BA166" s="348"/>
      <c r="BB166" s="349"/>
      <c r="BC166" s="349"/>
      <c r="BD166" s="349"/>
      <c r="BE166" s="349"/>
      <c r="BF166" s="349"/>
      <c r="BG166" s="349"/>
      <c r="BH166" s="349"/>
      <c r="BI166" s="349"/>
      <c r="BJ166" s="349"/>
      <c r="BK166" s="349"/>
      <c r="BL166" s="349"/>
      <c r="BM166" s="349"/>
    </row>
    <row r="167" spans="1:256" s="426" customFormat="1" ht="21.75" customHeight="1">
      <c r="A167" s="678" t="s">
        <v>357</v>
      </c>
      <c r="B167" s="812" t="s">
        <v>207</v>
      </c>
      <c r="C167" s="806"/>
      <c r="D167" s="685"/>
      <c r="E167" s="682"/>
      <c r="F167" s="683"/>
      <c r="G167" s="736">
        <v>3</v>
      </c>
      <c r="H167" s="687">
        <f>G167*30</f>
        <v>90</v>
      </c>
      <c r="I167" s="692"/>
      <c r="J167" s="682"/>
      <c r="K167" s="682"/>
      <c r="L167" s="682"/>
      <c r="M167" s="770"/>
      <c r="N167" s="690"/>
      <c r="O167" s="674"/>
      <c r="P167" s="677"/>
      <c r="Q167" s="690"/>
      <c r="R167" s="674"/>
      <c r="S167" s="677"/>
      <c r="T167" s="690"/>
      <c r="U167" s="674"/>
      <c r="V167" s="689"/>
      <c r="W167" s="690"/>
      <c r="X167" s="779"/>
      <c r="Y167" s="677"/>
      <c r="Z167" s="429"/>
      <c r="AA167" s="429"/>
      <c r="AB167" s="429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  <c r="AO167" s="475"/>
      <c r="AP167" s="475"/>
      <c r="AQ167" s="475"/>
      <c r="AR167" s="475"/>
      <c r="AS167" s="475"/>
      <c r="AT167" s="475"/>
      <c r="AU167" s="253"/>
      <c r="AV167" s="476"/>
      <c r="AW167" s="476"/>
      <c r="AX167" s="476"/>
      <c r="AY167" s="476"/>
      <c r="AZ167" s="476"/>
      <c r="BA167" s="348"/>
      <c r="BB167" s="477"/>
      <c r="BC167" s="477"/>
      <c r="BD167" s="477"/>
      <c r="BE167" s="477"/>
      <c r="BF167" s="477"/>
      <c r="BG167" s="477"/>
      <c r="BH167" s="477"/>
      <c r="BI167" s="477"/>
      <c r="BJ167" s="477"/>
      <c r="BK167" s="477"/>
      <c r="BL167" s="477"/>
      <c r="BM167" s="477"/>
      <c r="BN167" s="476"/>
      <c r="BO167" s="476"/>
      <c r="BP167" s="476"/>
      <c r="BQ167" s="476"/>
      <c r="BR167" s="476"/>
      <c r="BS167" s="476"/>
      <c r="BT167" s="476"/>
      <c r="BU167" s="476"/>
      <c r="BV167" s="476"/>
      <c r="BW167" s="476"/>
      <c r="BX167" s="476"/>
      <c r="BY167" s="476"/>
      <c r="BZ167" s="476"/>
      <c r="CA167" s="476"/>
      <c r="CB167" s="476"/>
      <c r="CC167" s="476"/>
      <c r="CD167" s="476"/>
      <c r="CE167" s="476"/>
      <c r="CF167" s="476"/>
      <c r="CG167" s="476"/>
      <c r="CH167" s="476"/>
      <c r="CI167" s="476"/>
      <c r="CJ167" s="476"/>
      <c r="CK167" s="476"/>
      <c r="CL167" s="476"/>
      <c r="CM167" s="476"/>
      <c r="CN167" s="476"/>
      <c r="CO167" s="476"/>
      <c r="CP167" s="476"/>
      <c r="CQ167" s="476"/>
      <c r="CR167" s="476"/>
      <c r="CS167" s="476"/>
      <c r="CT167" s="476"/>
      <c r="CU167" s="476"/>
      <c r="CV167" s="476"/>
      <c r="CW167" s="476"/>
      <c r="CX167" s="476"/>
      <c r="CY167" s="476"/>
      <c r="CZ167" s="476"/>
      <c r="DA167" s="476"/>
      <c r="DB167" s="476"/>
      <c r="DC167" s="476"/>
      <c r="DD167" s="476"/>
      <c r="DE167" s="476"/>
      <c r="DF167" s="476"/>
      <c r="DG167" s="476"/>
      <c r="DH167" s="476"/>
      <c r="DI167" s="476"/>
      <c r="DJ167" s="476"/>
      <c r="DK167" s="476"/>
      <c r="DL167" s="476"/>
      <c r="DM167" s="476"/>
      <c r="DN167" s="476"/>
      <c r="DO167" s="476"/>
      <c r="DP167" s="476"/>
      <c r="DQ167" s="476"/>
      <c r="DR167" s="476"/>
      <c r="DS167" s="476"/>
      <c r="DT167" s="476"/>
      <c r="DU167" s="476"/>
      <c r="DV167" s="476"/>
      <c r="DW167" s="476"/>
      <c r="DX167" s="476"/>
      <c r="DY167" s="476"/>
      <c r="DZ167" s="476"/>
      <c r="EA167" s="476"/>
      <c r="EB167" s="476"/>
      <c r="EC167" s="476"/>
      <c r="ED167" s="476"/>
      <c r="EE167" s="476"/>
      <c r="EF167" s="476"/>
      <c r="EG167" s="476"/>
      <c r="EH167" s="476"/>
      <c r="EI167" s="476"/>
      <c r="EJ167" s="476"/>
      <c r="EK167" s="476"/>
      <c r="EL167" s="476"/>
      <c r="EM167" s="476"/>
      <c r="EN167" s="476"/>
      <c r="EO167" s="476"/>
      <c r="EP167" s="476"/>
      <c r="EQ167" s="476"/>
      <c r="ER167" s="476"/>
      <c r="ES167" s="476"/>
      <c r="ET167" s="476"/>
      <c r="EU167" s="476"/>
      <c r="EV167" s="476"/>
      <c r="EW167" s="476"/>
      <c r="EX167" s="476"/>
      <c r="EY167" s="476"/>
      <c r="EZ167" s="476"/>
      <c r="FA167" s="476"/>
      <c r="FB167" s="476"/>
      <c r="FC167" s="476"/>
      <c r="FD167" s="476"/>
      <c r="FE167" s="476"/>
      <c r="FF167" s="476"/>
      <c r="FG167" s="476"/>
      <c r="FH167" s="476"/>
      <c r="FI167" s="476"/>
      <c r="FJ167" s="476"/>
      <c r="FK167" s="476"/>
      <c r="FL167" s="476"/>
      <c r="FM167" s="476"/>
      <c r="FN167" s="476"/>
      <c r="FO167" s="476"/>
      <c r="FP167" s="476"/>
      <c r="FQ167" s="476"/>
      <c r="FR167" s="476"/>
      <c r="FS167" s="476"/>
      <c r="FT167" s="476"/>
      <c r="FU167" s="476"/>
      <c r="FV167" s="476"/>
      <c r="FW167" s="476"/>
      <c r="FX167" s="476"/>
      <c r="FY167" s="476"/>
      <c r="FZ167" s="476"/>
      <c r="GA167" s="476"/>
      <c r="GB167" s="476"/>
      <c r="GC167" s="476"/>
      <c r="GD167" s="476"/>
      <c r="GE167" s="476"/>
      <c r="GF167" s="476"/>
      <c r="GG167" s="476"/>
      <c r="GH167" s="476"/>
      <c r="GI167" s="476"/>
      <c r="GJ167" s="476"/>
      <c r="GK167" s="476"/>
      <c r="GL167" s="476"/>
      <c r="GM167" s="476"/>
      <c r="GN167" s="476"/>
      <c r="GO167" s="476"/>
      <c r="GP167" s="476"/>
      <c r="GQ167" s="476"/>
      <c r="GR167" s="476"/>
      <c r="GS167" s="476"/>
      <c r="GT167" s="476"/>
      <c r="GU167" s="476"/>
      <c r="GV167" s="476"/>
      <c r="GW167" s="476"/>
      <c r="GX167" s="476"/>
      <c r="GY167" s="476"/>
      <c r="GZ167" s="476"/>
      <c r="HA167" s="476"/>
      <c r="HB167" s="476"/>
      <c r="HC167" s="476"/>
      <c r="HD167" s="476"/>
      <c r="HE167" s="476"/>
      <c r="HF167" s="476"/>
      <c r="HG167" s="476"/>
      <c r="HH167" s="476"/>
      <c r="HI167" s="476"/>
      <c r="HJ167" s="476"/>
      <c r="HK167" s="476"/>
      <c r="HL167" s="476"/>
      <c r="HM167" s="476"/>
      <c r="HN167" s="476"/>
      <c r="HO167" s="476"/>
      <c r="HP167" s="476"/>
      <c r="HQ167" s="476"/>
      <c r="HR167" s="476"/>
      <c r="HS167" s="476"/>
      <c r="HT167" s="476"/>
      <c r="HU167" s="476"/>
      <c r="HV167" s="476"/>
      <c r="HW167" s="476"/>
      <c r="HX167" s="476"/>
      <c r="HY167" s="476"/>
      <c r="HZ167" s="476"/>
      <c r="IA167" s="476"/>
      <c r="IB167" s="476"/>
      <c r="IC167" s="476"/>
      <c r="ID167" s="476"/>
      <c r="IE167" s="476"/>
      <c r="IF167" s="476"/>
      <c r="IG167" s="476"/>
      <c r="IH167" s="476"/>
      <c r="II167" s="476"/>
      <c r="IJ167" s="476"/>
      <c r="IK167" s="476"/>
      <c r="IL167" s="476"/>
      <c r="IM167" s="476"/>
      <c r="IN167" s="476"/>
      <c r="IO167" s="476"/>
      <c r="IP167" s="476"/>
      <c r="IQ167" s="476"/>
      <c r="IR167" s="476"/>
      <c r="IS167" s="476"/>
      <c r="IT167" s="476"/>
      <c r="IU167" s="476"/>
      <c r="IV167" s="476"/>
    </row>
    <row r="168" spans="1:256" s="426" customFormat="1" ht="21.75" customHeight="1">
      <c r="A168" s="678" t="s">
        <v>358</v>
      </c>
      <c r="B168" s="812" t="s">
        <v>207</v>
      </c>
      <c r="C168" s="806"/>
      <c r="D168" s="685"/>
      <c r="E168" s="682"/>
      <c r="F168" s="683"/>
      <c r="G168" s="736">
        <v>3</v>
      </c>
      <c r="H168" s="687">
        <f>G168*30</f>
        <v>90</v>
      </c>
      <c r="I168" s="692"/>
      <c r="J168" s="682"/>
      <c r="K168" s="682"/>
      <c r="L168" s="682"/>
      <c r="M168" s="770"/>
      <c r="N168" s="690"/>
      <c r="O168" s="674"/>
      <c r="P168" s="677"/>
      <c r="Q168" s="690"/>
      <c r="R168" s="674"/>
      <c r="S168" s="677"/>
      <c r="T168" s="690"/>
      <c r="U168" s="674"/>
      <c r="V168" s="689"/>
      <c r="W168" s="690"/>
      <c r="X168" s="779"/>
      <c r="Y168" s="677"/>
      <c r="Z168" s="429"/>
      <c r="AA168" s="429"/>
      <c r="AB168" s="429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475"/>
      <c r="AT168" s="475"/>
      <c r="AU168" s="253"/>
      <c r="AV168" s="476"/>
      <c r="AW168" s="476"/>
      <c r="AX168" s="476"/>
      <c r="AY168" s="476"/>
      <c r="AZ168" s="476"/>
      <c r="BA168" s="348"/>
      <c r="BB168" s="477"/>
      <c r="BC168" s="477"/>
      <c r="BD168" s="477"/>
      <c r="BE168" s="477"/>
      <c r="BF168" s="477"/>
      <c r="BG168" s="477"/>
      <c r="BH168" s="477"/>
      <c r="BI168" s="477"/>
      <c r="BJ168" s="477"/>
      <c r="BK168" s="477"/>
      <c r="BL168" s="477"/>
      <c r="BM168" s="477"/>
      <c r="BN168" s="476"/>
      <c r="BO168" s="476"/>
      <c r="BP168" s="476"/>
      <c r="BQ168" s="476"/>
      <c r="BR168" s="476"/>
      <c r="BS168" s="476"/>
      <c r="BT168" s="476"/>
      <c r="BU168" s="476"/>
      <c r="BV168" s="476"/>
      <c r="BW168" s="476"/>
      <c r="BX168" s="476"/>
      <c r="BY168" s="476"/>
      <c r="BZ168" s="476"/>
      <c r="CA168" s="476"/>
      <c r="CB168" s="476"/>
      <c r="CC168" s="476"/>
      <c r="CD168" s="476"/>
      <c r="CE168" s="476"/>
      <c r="CF168" s="476"/>
      <c r="CG168" s="476"/>
      <c r="CH168" s="476"/>
      <c r="CI168" s="476"/>
      <c r="CJ168" s="476"/>
      <c r="CK168" s="476"/>
      <c r="CL168" s="476"/>
      <c r="CM168" s="476"/>
      <c r="CN168" s="476"/>
      <c r="CO168" s="476"/>
      <c r="CP168" s="476"/>
      <c r="CQ168" s="476"/>
      <c r="CR168" s="476"/>
      <c r="CS168" s="476"/>
      <c r="CT168" s="476"/>
      <c r="CU168" s="476"/>
      <c r="CV168" s="476"/>
      <c r="CW168" s="476"/>
      <c r="CX168" s="476"/>
      <c r="CY168" s="476"/>
      <c r="CZ168" s="476"/>
      <c r="DA168" s="476"/>
      <c r="DB168" s="476"/>
      <c r="DC168" s="476"/>
      <c r="DD168" s="476"/>
      <c r="DE168" s="476"/>
      <c r="DF168" s="476"/>
      <c r="DG168" s="476"/>
      <c r="DH168" s="476"/>
      <c r="DI168" s="476"/>
      <c r="DJ168" s="476"/>
      <c r="DK168" s="476"/>
      <c r="DL168" s="476"/>
      <c r="DM168" s="476"/>
      <c r="DN168" s="476"/>
      <c r="DO168" s="476"/>
      <c r="DP168" s="476"/>
      <c r="DQ168" s="476"/>
      <c r="DR168" s="476"/>
      <c r="DS168" s="476"/>
      <c r="DT168" s="476"/>
      <c r="DU168" s="476"/>
      <c r="DV168" s="476"/>
      <c r="DW168" s="476"/>
      <c r="DX168" s="476"/>
      <c r="DY168" s="476"/>
      <c r="DZ168" s="476"/>
      <c r="EA168" s="476"/>
      <c r="EB168" s="476"/>
      <c r="EC168" s="476"/>
      <c r="ED168" s="476"/>
      <c r="EE168" s="476"/>
      <c r="EF168" s="476"/>
      <c r="EG168" s="476"/>
      <c r="EH168" s="476"/>
      <c r="EI168" s="476"/>
      <c r="EJ168" s="476"/>
      <c r="EK168" s="476"/>
      <c r="EL168" s="476"/>
      <c r="EM168" s="476"/>
      <c r="EN168" s="476"/>
      <c r="EO168" s="476"/>
      <c r="EP168" s="476"/>
      <c r="EQ168" s="476"/>
      <c r="ER168" s="476"/>
      <c r="ES168" s="476"/>
      <c r="ET168" s="476"/>
      <c r="EU168" s="476"/>
      <c r="EV168" s="476"/>
      <c r="EW168" s="476"/>
      <c r="EX168" s="476"/>
      <c r="EY168" s="476"/>
      <c r="EZ168" s="476"/>
      <c r="FA168" s="476"/>
      <c r="FB168" s="476"/>
      <c r="FC168" s="476"/>
      <c r="FD168" s="476"/>
      <c r="FE168" s="476"/>
      <c r="FF168" s="476"/>
      <c r="FG168" s="476"/>
      <c r="FH168" s="476"/>
      <c r="FI168" s="476"/>
      <c r="FJ168" s="476"/>
      <c r="FK168" s="476"/>
      <c r="FL168" s="476"/>
      <c r="FM168" s="476"/>
      <c r="FN168" s="476"/>
      <c r="FO168" s="476"/>
      <c r="FP168" s="476"/>
      <c r="FQ168" s="476"/>
      <c r="FR168" s="476"/>
      <c r="FS168" s="476"/>
      <c r="FT168" s="476"/>
      <c r="FU168" s="476"/>
      <c r="FV168" s="476"/>
      <c r="FW168" s="476"/>
      <c r="FX168" s="476"/>
      <c r="FY168" s="476"/>
      <c r="FZ168" s="476"/>
      <c r="GA168" s="476"/>
      <c r="GB168" s="476"/>
      <c r="GC168" s="476"/>
      <c r="GD168" s="476"/>
      <c r="GE168" s="476"/>
      <c r="GF168" s="476"/>
      <c r="GG168" s="476"/>
      <c r="GH168" s="476"/>
      <c r="GI168" s="476"/>
      <c r="GJ168" s="476"/>
      <c r="GK168" s="476"/>
      <c r="GL168" s="476"/>
      <c r="GM168" s="476"/>
      <c r="GN168" s="476"/>
      <c r="GO168" s="476"/>
      <c r="GP168" s="476"/>
      <c r="GQ168" s="476"/>
      <c r="GR168" s="476"/>
      <c r="GS168" s="476"/>
      <c r="GT168" s="476"/>
      <c r="GU168" s="476"/>
      <c r="GV168" s="476"/>
      <c r="GW168" s="476"/>
      <c r="GX168" s="476"/>
      <c r="GY168" s="476"/>
      <c r="GZ168" s="476"/>
      <c r="HA168" s="476"/>
      <c r="HB168" s="476"/>
      <c r="HC168" s="476"/>
      <c r="HD168" s="476"/>
      <c r="HE168" s="476"/>
      <c r="HF168" s="476"/>
      <c r="HG168" s="476"/>
      <c r="HH168" s="476"/>
      <c r="HI168" s="476"/>
      <c r="HJ168" s="476"/>
      <c r="HK168" s="476"/>
      <c r="HL168" s="476"/>
      <c r="HM168" s="476"/>
      <c r="HN168" s="476"/>
      <c r="HO168" s="476"/>
      <c r="HP168" s="476"/>
      <c r="HQ168" s="476"/>
      <c r="HR168" s="476"/>
      <c r="HS168" s="476"/>
      <c r="HT168" s="476"/>
      <c r="HU168" s="476"/>
      <c r="HV168" s="476"/>
      <c r="HW168" s="476"/>
      <c r="HX168" s="476"/>
      <c r="HY168" s="476"/>
      <c r="HZ168" s="476"/>
      <c r="IA168" s="476"/>
      <c r="IB168" s="476"/>
      <c r="IC168" s="476"/>
      <c r="ID168" s="476"/>
      <c r="IE168" s="476"/>
      <c r="IF168" s="476"/>
      <c r="IG168" s="476"/>
      <c r="IH168" s="476"/>
      <c r="II168" s="476"/>
      <c r="IJ168" s="476"/>
      <c r="IK168" s="476"/>
      <c r="IL168" s="476"/>
      <c r="IM168" s="476"/>
      <c r="IN168" s="476"/>
      <c r="IO168" s="476"/>
      <c r="IP168" s="476"/>
      <c r="IQ168" s="476"/>
      <c r="IR168" s="476"/>
      <c r="IS168" s="476"/>
      <c r="IT168" s="476"/>
      <c r="IU168" s="476"/>
      <c r="IV168" s="476"/>
    </row>
    <row r="169" spans="1:65" s="473" customFormat="1" ht="21.75" customHeight="1">
      <c r="A169" s="678" t="s">
        <v>359</v>
      </c>
      <c r="B169" s="812" t="s">
        <v>207</v>
      </c>
      <c r="C169" s="806"/>
      <c r="D169" s="685"/>
      <c r="E169" s="773"/>
      <c r="F169" s="774"/>
      <c r="G169" s="684">
        <v>4.5</v>
      </c>
      <c r="H169" s="687">
        <f>G169*30</f>
        <v>135</v>
      </c>
      <c r="I169" s="666"/>
      <c r="J169" s="687"/>
      <c r="K169" s="681"/>
      <c r="L169" s="681"/>
      <c r="M169" s="668"/>
      <c r="N169" s="671"/>
      <c r="O169" s="672"/>
      <c r="P169" s="675"/>
      <c r="Q169" s="671"/>
      <c r="R169" s="672"/>
      <c r="S169" s="675"/>
      <c r="T169" s="671"/>
      <c r="U169" s="672"/>
      <c r="V169" s="673"/>
      <c r="W169" s="671"/>
      <c r="X169" s="672"/>
      <c r="Y169" s="677"/>
      <c r="AU169" s="253"/>
      <c r="AZ169" s="469"/>
      <c r="BA169" s="472"/>
      <c r="BB169" s="470"/>
      <c r="BC169" s="470"/>
      <c r="BD169" s="470"/>
      <c r="BE169" s="470"/>
      <c r="BF169" s="470"/>
      <c r="BG169" s="470"/>
      <c r="BH169" s="470"/>
      <c r="BI169" s="470"/>
      <c r="BJ169" s="470"/>
      <c r="BK169" s="470"/>
      <c r="BL169" s="470"/>
      <c r="BM169" s="470"/>
    </row>
    <row r="170" spans="1:65" s="473" customFormat="1" ht="19.5" customHeight="1">
      <c r="A170" s="678" t="s">
        <v>360</v>
      </c>
      <c r="B170" s="815" t="s">
        <v>207</v>
      </c>
      <c r="C170" s="806"/>
      <c r="D170" s="685"/>
      <c r="E170" s="773"/>
      <c r="F170" s="774"/>
      <c r="G170" s="684">
        <v>7</v>
      </c>
      <c r="H170" s="687">
        <f>G170*30</f>
        <v>210</v>
      </c>
      <c r="I170" s="666"/>
      <c r="J170" s="687"/>
      <c r="K170" s="681"/>
      <c r="L170" s="681"/>
      <c r="M170" s="668"/>
      <c r="N170" s="671"/>
      <c r="O170" s="672"/>
      <c r="P170" s="675"/>
      <c r="Q170" s="671"/>
      <c r="R170" s="672"/>
      <c r="S170" s="675"/>
      <c r="T170" s="671"/>
      <c r="U170" s="672"/>
      <c r="V170" s="673"/>
      <c r="W170" s="671"/>
      <c r="X170" s="672"/>
      <c r="Y170" s="677"/>
      <c r="AU170" s="253"/>
      <c r="AZ170" s="469"/>
      <c r="BA170" s="472"/>
      <c r="BB170" s="470"/>
      <c r="BC170" s="470"/>
      <c r="BD170" s="470"/>
      <c r="BE170" s="470"/>
      <c r="BF170" s="470"/>
      <c r="BG170" s="470"/>
      <c r="BH170" s="470"/>
      <c r="BI170" s="470"/>
      <c r="BJ170" s="470"/>
      <c r="BK170" s="470"/>
      <c r="BL170" s="470"/>
      <c r="BM170" s="470"/>
    </row>
    <row r="171" spans="1:65" s="473" customFormat="1" ht="19.5" customHeight="1" thickBot="1">
      <c r="A171" s="750" t="s">
        <v>361</v>
      </c>
      <c r="B171" s="816" t="s">
        <v>207</v>
      </c>
      <c r="C171" s="808"/>
      <c r="D171" s="708"/>
      <c r="E171" s="780"/>
      <c r="F171" s="781"/>
      <c r="G171" s="707">
        <v>7</v>
      </c>
      <c r="H171" s="710">
        <f>G171*30</f>
        <v>210</v>
      </c>
      <c r="I171" s="782"/>
      <c r="J171" s="710"/>
      <c r="K171" s="705"/>
      <c r="L171" s="705"/>
      <c r="M171" s="783"/>
      <c r="N171" s="784"/>
      <c r="O171" s="785"/>
      <c r="P171" s="786"/>
      <c r="Q171" s="784"/>
      <c r="R171" s="785"/>
      <c r="S171" s="786"/>
      <c r="T171" s="784"/>
      <c r="U171" s="785"/>
      <c r="V171" s="787"/>
      <c r="W171" s="784"/>
      <c r="X171" s="785"/>
      <c r="Y171" s="757"/>
      <c r="AU171" s="253"/>
      <c r="AZ171" s="469"/>
      <c r="BA171" s="472"/>
      <c r="BB171" s="470"/>
      <c r="BC171" s="470"/>
      <c r="BD171" s="470"/>
      <c r="BE171" s="470"/>
      <c r="BF171" s="470"/>
      <c r="BG171" s="470"/>
      <c r="BH171" s="470"/>
      <c r="BI171" s="470"/>
      <c r="BJ171" s="470"/>
      <c r="BK171" s="470"/>
      <c r="BL171" s="470"/>
      <c r="BM171" s="470"/>
    </row>
    <row r="172" spans="1:65" s="426" customFormat="1" ht="20.25" customHeight="1" thickBot="1">
      <c r="A172" s="1160" t="s">
        <v>264</v>
      </c>
      <c r="B172" s="1161"/>
      <c r="C172" s="1161"/>
      <c r="D172" s="1161"/>
      <c r="E172" s="1161"/>
      <c r="F172" s="1162"/>
      <c r="G172" s="788">
        <f>G155+G154+G151+G148+G131+G128+G120+G117+G145</f>
        <v>54</v>
      </c>
      <c r="H172" s="788">
        <f aca="true" t="shared" si="54" ref="H172:M172">H155+H154+H151+H148+H131+H128+H120+H117+H145</f>
        <v>1620</v>
      </c>
      <c r="I172" s="788">
        <f t="shared" si="54"/>
        <v>695</v>
      </c>
      <c r="J172" s="788">
        <f t="shared" si="54"/>
        <v>345</v>
      </c>
      <c r="K172" s="788">
        <f t="shared" si="54"/>
        <v>136</v>
      </c>
      <c r="L172" s="788">
        <f t="shared" si="54"/>
        <v>214</v>
      </c>
      <c r="M172" s="788">
        <f t="shared" si="54"/>
        <v>925</v>
      </c>
      <c r="N172" s="789"/>
      <c r="O172" s="789"/>
      <c r="P172" s="789"/>
      <c r="Q172" s="789"/>
      <c r="R172" s="789"/>
      <c r="S172" s="789"/>
      <c r="T172" s="789"/>
      <c r="U172" s="789"/>
      <c r="V172" s="789"/>
      <c r="W172" s="789"/>
      <c r="X172" s="789"/>
      <c r="Y172" s="789"/>
      <c r="Z172" s="430"/>
      <c r="AA172" s="430"/>
      <c r="AB172" s="430"/>
      <c r="AC172" s="428"/>
      <c r="AD172" s="428"/>
      <c r="AE172" s="428"/>
      <c r="AF172" s="428"/>
      <c r="AG172" s="428"/>
      <c r="AH172" s="428"/>
      <c r="AI172" s="428"/>
      <c r="AJ172" s="428"/>
      <c r="AK172" s="428"/>
      <c r="AL172" s="428"/>
      <c r="AM172" s="428"/>
      <c r="AN172" s="428"/>
      <c r="AO172" s="428"/>
      <c r="AP172" s="428"/>
      <c r="AQ172" s="428"/>
      <c r="AR172" s="428"/>
      <c r="AS172" s="428"/>
      <c r="AT172" s="428"/>
      <c r="AU172" s="428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</row>
    <row r="173" spans="1:65" s="426" customFormat="1" ht="16.5" thickBot="1">
      <c r="A173" s="1163" t="s">
        <v>265</v>
      </c>
      <c r="B173" s="1164"/>
      <c r="C173" s="1164"/>
      <c r="D173" s="1164"/>
      <c r="E173" s="1164"/>
      <c r="F173" s="1164"/>
      <c r="G173" s="158">
        <f>G172+G113</f>
        <v>63</v>
      </c>
      <c r="H173" s="158">
        <f aca="true" t="shared" si="55" ref="H173:M173">H172+H113</f>
        <v>1890</v>
      </c>
      <c r="I173" s="158">
        <f t="shared" si="55"/>
        <v>797</v>
      </c>
      <c r="J173" s="158">
        <f t="shared" si="55"/>
        <v>396</v>
      </c>
      <c r="K173" s="158">
        <f t="shared" si="55"/>
        <v>136</v>
      </c>
      <c r="L173" s="158">
        <f t="shared" si="55"/>
        <v>265</v>
      </c>
      <c r="M173" s="158">
        <f t="shared" si="55"/>
        <v>1093</v>
      </c>
      <c r="N173" s="790"/>
      <c r="O173" s="790"/>
      <c r="P173" s="790"/>
      <c r="Q173" s="790"/>
      <c r="R173" s="790"/>
      <c r="S173" s="790"/>
      <c r="T173" s="790"/>
      <c r="U173" s="790"/>
      <c r="V173" s="790"/>
      <c r="W173" s="790"/>
      <c r="X173" s="790"/>
      <c r="Y173" s="790"/>
      <c r="Z173" s="430"/>
      <c r="AA173" s="430"/>
      <c r="AB173" s="430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  <c r="AM173" s="428"/>
      <c r="AN173" s="428"/>
      <c r="AO173" s="428"/>
      <c r="AP173" s="428"/>
      <c r="AQ173" s="428"/>
      <c r="AR173" s="428"/>
      <c r="AS173" s="428"/>
      <c r="AT173" s="428"/>
      <c r="AU173" s="428"/>
      <c r="AW173" s="348"/>
      <c r="AX173" s="348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</row>
    <row r="174" spans="1:67" s="426" customFormat="1" ht="16.5" thickBot="1">
      <c r="A174" s="901" t="s">
        <v>217</v>
      </c>
      <c r="B174" s="902"/>
      <c r="C174" s="902"/>
      <c r="D174" s="902"/>
      <c r="E174" s="902"/>
      <c r="F174" s="903"/>
      <c r="G174" s="128">
        <f aca="true" t="shared" si="56" ref="G174:M174">G173+G86</f>
        <v>240</v>
      </c>
      <c r="H174" s="128">
        <f t="shared" si="56"/>
        <v>7200</v>
      </c>
      <c r="I174" s="128">
        <f t="shared" si="56"/>
        <v>2842</v>
      </c>
      <c r="J174" s="128">
        <f t="shared" si="56"/>
        <v>1407</v>
      </c>
      <c r="K174" s="128">
        <f t="shared" si="56"/>
        <v>486</v>
      </c>
      <c r="L174" s="128">
        <f t="shared" si="56"/>
        <v>949</v>
      </c>
      <c r="M174" s="128">
        <f t="shared" si="56"/>
        <v>3634</v>
      </c>
      <c r="N174" s="128">
        <f>N86</f>
        <v>24</v>
      </c>
      <c r="O174" s="128">
        <f>O126+O86</f>
        <v>25</v>
      </c>
      <c r="P174" s="128">
        <f>P126+P86</f>
        <v>24</v>
      </c>
      <c r="Q174" s="128">
        <f>Q118+Q86</f>
        <v>23</v>
      </c>
      <c r="R174" s="128">
        <f>R119+R113+R86</f>
        <v>21</v>
      </c>
      <c r="S174" s="128">
        <f>S120+S113+S86</f>
        <v>21</v>
      </c>
      <c r="T174" s="128">
        <f>T132+T113+T86</f>
        <v>22</v>
      </c>
      <c r="U174" s="128">
        <f>U133+U129+U113+U86</f>
        <v>22</v>
      </c>
      <c r="V174" s="128">
        <f>V134+V130+V113+V86</f>
        <v>20</v>
      </c>
      <c r="W174" s="128">
        <f>W152+W149+W146+W86+W155</f>
        <v>24</v>
      </c>
      <c r="X174" s="128">
        <f>X153+X150+X147+X86+X154</f>
        <v>21</v>
      </c>
      <c r="Y174" s="128"/>
      <c r="Z174" s="430"/>
      <c r="AA174" s="430"/>
      <c r="AB174" s="430"/>
      <c r="AC174" s="428"/>
      <c r="AD174" s="428"/>
      <c r="AE174" s="428"/>
      <c r="AF174" s="428"/>
      <c r="AG174" s="428"/>
      <c r="AH174" s="428"/>
      <c r="AI174" s="428"/>
      <c r="AJ174" s="428"/>
      <c r="AK174" s="428"/>
      <c r="AL174" s="428"/>
      <c r="AM174" s="428"/>
      <c r="AN174" s="428"/>
      <c r="AO174" s="428"/>
      <c r="AP174" s="428"/>
      <c r="AQ174" s="428"/>
      <c r="AR174" s="428"/>
      <c r="AS174" s="428"/>
      <c r="AT174" s="428"/>
      <c r="AU174" s="428"/>
      <c r="AV174" s="348"/>
      <c r="AW174" s="348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O174" s="348"/>
    </row>
    <row r="175" spans="1:49" ht="16.5" thickBot="1">
      <c r="A175" s="1144" t="s">
        <v>266</v>
      </c>
      <c r="B175" s="1145"/>
      <c r="C175" s="1145"/>
      <c r="D175" s="1145"/>
      <c r="E175" s="1145"/>
      <c r="F175" s="1145"/>
      <c r="G175" s="1145"/>
      <c r="H175" s="1145"/>
      <c r="I175" s="1145"/>
      <c r="J175" s="1145"/>
      <c r="K175" s="1145"/>
      <c r="L175" s="1145"/>
      <c r="M175" s="1146"/>
      <c r="N175" s="848">
        <f>N174</f>
        <v>24</v>
      </c>
      <c r="O175" s="848">
        <f aca="true" t="shared" si="57" ref="O175:X175">O174</f>
        <v>25</v>
      </c>
      <c r="P175" s="848">
        <f t="shared" si="57"/>
        <v>24</v>
      </c>
      <c r="Q175" s="825">
        <f t="shared" si="57"/>
        <v>23</v>
      </c>
      <c r="R175" s="825">
        <f t="shared" si="57"/>
        <v>21</v>
      </c>
      <c r="S175" s="825">
        <f t="shared" si="57"/>
        <v>21</v>
      </c>
      <c r="T175" s="825">
        <f t="shared" si="57"/>
        <v>22</v>
      </c>
      <c r="U175" s="825">
        <f t="shared" si="57"/>
        <v>22</v>
      </c>
      <c r="V175" s="825">
        <f t="shared" si="57"/>
        <v>20</v>
      </c>
      <c r="W175" s="825">
        <f t="shared" si="57"/>
        <v>24</v>
      </c>
      <c r="X175" s="826">
        <f t="shared" si="57"/>
        <v>21</v>
      </c>
      <c r="Y175" s="827"/>
      <c r="Z175" s="325"/>
      <c r="AA175" s="325"/>
      <c r="AB175" s="325"/>
      <c r="AW175" s="157"/>
    </row>
    <row r="176" spans="1:49" ht="16.5" thickBot="1">
      <c r="A176" s="1135" t="s">
        <v>267</v>
      </c>
      <c r="B176" s="1136"/>
      <c r="C176" s="1136"/>
      <c r="D176" s="1136"/>
      <c r="E176" s="1136"/>
      <c r="F176" s="1136"/>
      <c r="G176" s="1136"/>
      <c r="H176" s="1136"/>
      <c r="I176" s="1136"/>
      <c r="J176" s="1136"/>
      <c r="K176" s="1136"/>
      <c r="L176" s="1136"/>
      <c r="M176" s="1137"/>
      <c r="N176" s="849">
        <v>2</v>
      </c>
      <c r="O176" s="850"/>
      <c r="P176" s="850">
        <v>4</v>
      </c>
      <c r="Q176" s="828">
        <v>4</v>
      </c>
      <c r="R176" s="828">
        <v>2</v>
      </c>
      <c r="S176" s="828">
        <v>4</v>
      </c>
      <c r="T176" s="828">
        <v>3</v>
      </c>
      <c r="U176" s="828">
        <v>2</v>
      </c>
      <c r="V176" s="828">
        <v>2</v>
      </c>
      <c r="W176" s="828">
        <v>3</v>
      </c>
      <c r="X176" s="829">
        <v>3</v>
      </c>
      <c r="Y176" s="830"/>
      <c r="Z176" s="325"/>
      <c r="AA176" s="325"/>
      <c r="AB176" s="325"/>
      <c r="AW176" s="157"/>
    </row>
    <row r="177" spans="1:49" ht="16.5" thickBot="1">
      <c r="A177" s="1135" t="s">
        <v>268</v>
      </c>
      <c r="B177" s="1136"/>
      <c r="C177" s="1136"/>
      <c r="D177" s="1136"/>
      <c r="E177" s="1136"/>
      <c r="F177" s="1136"/>
      <c r="G177" s="1136"/>
      <c r="H177" s="1136"/>
      <c r="I177" s="1136"/>
      <c r="J177" s="1136"/>
      <c r="K177" s="1136"/>
      <c r="L177" s="1136"/>
      <c r="M177" s="1137"/>
      <c r="N177" s="849">
        <v>5</v>
      </c>
      <c r="O177" s="850">
        <v>6</v>
      </c>
      <c r="P177" s="850">
        <v>3</v>
      </c>
      <c r="Q177" s="828">
        <v>4</v>
      </c>
      <c r="R177" s="828">
        <v>4</v>
      </c>
      <c r="S177" s="828">
        <v>2</v>
      </c>
      <c r="T177" s="828">
        <v>4</v>
      </c>
      <c r="U177" s="828">
        <v>3</v>
      </c>
      <c r="V177" s="828">
        <v>2</v>
      </c>
      <c r="W177" s="828">
        <v>4</v>
      </c>
      <c r="X177" s="829">
        <v>3</v>
      </c>
      <c r="Y177" s="830"/>
      <c r="Z177" s="325"/>
      <c r="AA177" s="325"/>
      <c r="AB177" s="325"/>
      <c r="AW177" s="157"/>
    </row>
    <row r="178" spans="1:49" ht="16.5" thickBot="1">
      <c r="A178" s="1135" t="s">
        <v>109</v>
      </c>
      <c r="B178" s="1136"/>
      <c r="C178" s="1136"/>
      <c r="D178" s="1136"/>
      <c r="E178" s="1136"/>
      <c r="F178" s="1136"/>
      <c r="G178" s="1136"/>
      <c r="H178" s="1136"/>
      <c r="I178" s="1136"/>
      <c r="J178" s="1136"/>
      <c r="K178" s="1136"/>
      <c r="L178" s="1136"/>
      <c r="M178" s="1137"/>
      <c r="N178" s="849"/>
      <c r="O178" s="850"/>
      <c r="P178" s="851"/>
      <c r="Q178" s="828"/>
      <c r="R178" s="828"/>
      <c r="S178" s="831"/>
      <c r="T178" s="828"/>
      <c r="U178" s="828"/>
      <c r="V178" s="831">
        <v>1</v>
      </c>
      <c r="W178" s="828"/>
      <c r="X178" s="829"/>
      <c r="Y178" s="830"/>
      <c r="Z178" s="325"/>
      <c r="AA178" s="325"/>
      <c r="AB178" s="325"/>
      <c r="AW178" s="157"/>
    </row>
    <row r="179" spans="1:49" ht="37.5" customHeight="1" thickBot="1">
      <c r="A179" s="1135" t="s">
        <v>110</v>
      </c>
      <c r="B179" s="1136"/>
      <c r="C179" s="1136"/>
      <c r="D179" s="1136"/>
      <c r="E179" s="1136"/>
      <c r="F179" s="1136"/>
      <c r="G179" s="1136"/>
      <c r="H179" s="1136"/>
      <c r="I179" s="1136"/>
      <c r="J179" s="1136"/>
      <c r="K179" s="1136"/>
      <c r="L179" s="1136"/>
      <c r="M179" s="1137"/>
      <c r="N179" s="852"/>
      <c r="O179" s="853"/>
      <c r="P179" s="854"/>
      <c r="Q179" s="832"/>
      <c r="R179" s="832"/>
      <c r="S179" s="833"/>
      <c r="T179" s="832"/>
      <c r="U179" s="832">
        <v>1</v>
      </c>
      <c r="V179" s="833">
        <v>1</v>
      </c>
      <c r="W179" s="832"/>
      <c r="X179" s="834">
        <v>1</v>
      </c>
      <c r="Y179" s="830"/>
      <c r="Z179" s="325"/>
      <c r="AA179" s="325"/>
      <c r="AB179" s="325"/>
      <c r="AW179" s="157"/>
    </row>
    <row r="180" spans="1:49" ht="16.5" thickBot="1">
      <c r="A180" s="1138" t="s">
        <v>218</v>
      </c>
      <c r="B180" s="1138"/>
      <c r="C180" s="1138"/>
      <c r="D180" s="1138"/>
      <c r="E180" s="1138"/>
      <c r="F180" s="1138"/>
      <c r="G180" s="1138"/>
      <c r="H180" s="1138"/>
      <c r="I180" s="1138"/>
      <c r="J180" s="1138"/>
      <c r="K180" s="1138"/>
      <c r="L180" s="1138"/>
      <c r="M180" s="1139"/>
      <c r="N180" s="1147">
        <f>G12+G13+G14+G21+G22+G26+G30+G34+G41+G42+G44+G47+G57</f>
        <v>60</v>
      </c>
      <c r="O180" s="1148"/>
      <c r="P180" s="1149"/>
      <c r="Q180" s="1157">
        <f>G17+G18+G19+G20+G23+G38+G43+G50+G53+G54+G58+G64+G90+G117+G120+G79+G60</f>
        <v>60</v>
      </c>
      <c r="R180" s="1158"/>
      <c r="S180" s="1159"/>
      <c r="T180" s="1154">
        <f>G127+G99+G105+G80+G74+G73+G70+Q6266+G65+G61+G66+G76</f>
        <v>60</v>
      </c>
      <c r="U180" s="1155"/>
      <c r="V180" s="1156"/>
      <c r="W180" s="1141">
        <f>G15+G39+G55+G56+G59+G75+G145+G148+G151+G154+G155+G81+G85</f>
        <v>60</v>
      </c>
      <c r="X180" s="1142"/>
      <c r="Y180" s="1143"/>
      <c r="Z180" s="325"/>
      <c r="AA180" s="325"/>
      <c r="AB180" s="325"/>
      <c r="AW180" s="157"/>
    </row>
    <row r="181" spans="1:49" ht="16.5" thickBot="1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2"/>
      <c r="O181" s="352"/>
      <c r="P181" s="352"/>
      <c r="Q181" s="353"/>
      <c r="R181" s="353"/>
      <c r="S181" s="353"/>
      <c r="T181" s="354"/>
      <c r="U181" s="355"/>
      <c r="V181" s="355"/>
      <c r="W181" s="354"/>
      <c r="X181" s="355"/>
      <c r="Y181" s="355"/>
      <c r="Z181" s="325"/>
      <c r="AA181" s="325"/>
      <c r="AB181" s="325"/>
      <c r="AW181" s="157"/>
    </row>
    <row r="182" spans="1:49" ht="15.75">
      <c r="A182" s="359">
        <v>1</v>
      </c>
      <c r="B182" s="356" t="s">
        <v>32</v>
      </c>
      <c r="C182" s="438"/>
      <c r="D182" s="357"/>
      <c r="E182" s="357"/>
      <c r="F182" s="358"/>
      <c r="G182" s="360">
        <f>G183+G184</f>
        <v>13</v>
      </c>
      <c r="H182" s="361">
        <f aca="true" t="shared" si="58" ref="H182:M182">H183+H184</f>
        <v>390</v>
      </c>
      <c r="I182" s="361">
        <f t="shared" si="58"/>
        <v>264</v>
      </c>
      <c r="J182" s="361">
        <f t="shared" si="58"/>
        <v>4</v>
      </c>
      <c r="K182" s="361">
        <f t="shared" si="58"/>
        <v>0</v>
      </c>
      <c r="L182" s="361">
        <f t="shared" si="58"/>
        <v>260</v>
      </c>
      <c r="M182" s="362">
        <f t="shared" si="58"/>
        <v>126</v>
      </c>
      <c r="N182" s="364"/>
      <c r="O182" s="363"/>
      <c r="P182" s="449"/>
      <c r="Q182" s="364"/>
      <c r="R182" s="363"/>
      <c r="S182" s="365"/>
      <c r="T182" s="364"/>
      <c r="U182" s="363"/>
      <c r="V182" s="449"/>
      <c r="W182" s="364"/>
      <c r="X182" s="363"/>
      <c r="Y182" s="365"/>
      <c r="Z182" s="325"/>
      <c r="AA182" s="325"/>
      <c r="AB182" s="325"/>
      <c r="AW182" s="157"/>
    </row>
    <row r="183" spans="1:49" ht="15.75">
      <c r="A183" s="431" t="s">
        <v>242</v>
      </c>
      <c r="B183" s="281" t="s">
        <v>32</v>
      </c>
      <c r="C183" s="439"/>
      <c r="D183" s="366" t="s">
        <v>243</v>
      </c>
      <c r="E183" s="366"/>
      <c r="F183" s="367"/>
      <c r="G183" s="336">
        <v>7</v>
      </c>
      <c r="H183" s="446">
        <f>G183*30</f>
        <v>210</v>
      </c>
      <c r="I183" s="265">
        <f>L183+J183</f>
        <v>132</v>
      </c>
      <c r="J183" s="265">
        <v>4</v>
      </c>
      <c r="K183" s="265"/>
      <c r="L183" s="265">
        <v>128</v>
      </c>
      <c r="M183" s="368">
        <f>H183-I183</f>
        <v>78</v>
      </c>
      <c r="N183" s="370">
        <v>4</v>
      </c>
      <c r="O183" s="369">
        <v>4</v>
      </c>
      <c r="P183" s="371">
        <v>4</v>
      </c>
      <c r="Q183" s="370"/>
      <c r="R183" s="369"/>
      <c r="S183" s="371"/>
      <c r="T183" s="370"/>
      <c r="U183" s="369"/>
      <c r="V183" s="371"/>
      <c r="W183" s="370"/>
      <c r="X183" s="367"/>
      <c r="Y183" s="372"/>
      <c r="Z183" s="325"/>
      <c r="AA183" s="325"/>
      <c r="AB183" s="325"/>
      <c r="AW183" s="157"/>
    </row>
    <row r="184" spans="1:49" ht="15.75">
      <c r="A184" s="431" t="s">
        <v>244</v>
      </c>
      <c r="B184" s="281" t="s">
        <v>32</v>
      </c>
      <c r="C184" s="439"/>
      <c r="D184" s="366" t="s">
        <v>245</v>
      </c>
      <c r="E184" s="366"/>
      <c r="F184" s="367"/>
      <c r="G184" s="336">
        <v>6</v>
      </c>
      <c r="H184" s="446">
        <f>G184*30</f>
        <v>180</v>
      </c>
      <c r="I184" s="265">
        <f>L184+J184</f>
        <v>132</v>
      </c>
      <c r="J184" s="265"/>
      <c r="K184" s="265"/>
      <c r="L184" s="265">
        <v>132</v>
      </c>
      <c r="M184" s="368">
        <f>H184-I184</f>
        <v>48</v>
      </c>
      <c r="N184" s="370"/>
      <c r="O184" s="369"/>
      <c r="P184" s="371"/>
      <c r="Q184" s="370">
        <v>4</v>
      </c>
      <c r="R184" s="369">
        <v>4</v>
      </c>
      <c r="S184" s="371">
        <v>4</v>
      </c>
      <c r="T184" s="370"/>
      <c r="U184" s="369"/>
      <c r="V184" s="371"/>
      <c r="W184" s="370"/>
      <c r="X184" s="367"/>
      <c r="Y184" s="372"/>
      <c r="Z184" s="325"/>
      <c r="AA184" s="325"/>
      <c r="AB184" s="325"/>
      <c r="AW184" s="157"/>
    </row>
    <row r="185" spans="1:49" ht="31.5">
      <c r="A185" s="431" t="s">
        <v>246</v>
      </c>
      <c r="B185" s="281" t="s">
        <v>32</v>
      </c>
      <c r="C185" s="439"/>
      <c r="D185" s="366" t="s">
        <v>247</v>
      </c>
      <c r="E185" s="366"/>
      <c r="F185" s="367"/>
      <c r="G185" s="336"/>
      <c r="H185" s="265"/>
      <c r="I185" s="265"/>
      <c r="J185" s="265"/>
      <c r="K185" s="265"/>
      <c r="L185" s="265"/>
      <c r="M185" s="271"/>
      <c r="N185" s="370"/>
      <c r="O185" s="366"/>
      <c r="P185" s="371"/>
      <c r="Q185" s="370"/>
      <c r="R185" s="366"/>
      <c r="S185" s="371"/>
      <c r="T185" s="370" t="s">
        <v>34</v>
      </c>
      <c r="U185" s="366" t="s">
        <v>34</v>
      </c>
      <c r="V185" s="371" t="s">
        <v>34</v>
      </c>
      <c r="W185" s="370" t="s">
        <v>34</v>
      </c>
      <c r="X185" s="366" t="s">
        <v>34</v>
      </c>
      <c r="Y185" s="371" t="s">
        <v>34</v>
      </c>
      <c r="Z185" s="325"/>
      <c r="AA185" s="325"/>
      <c r="AB185" s="325"/>
      <c r="AW185" s="157"/>
    </row>
    <row r="186" spans="1:49" ht="45" customHeight="1">
      <c r="A186" s="432" t="s">
        <v>269</v>
      </c>
      <c r="B186" s="435" t="s">
        <v>270</v>
      </c>
      <c r="C186" s="140"/>
      <c r="D186" s="377"/>
      <c r="E186" s="165"/>
      <c r="F186" s="444"/>
      <c r="G186" s="170">
        <f>SUM(G187:G190)</f>
        <v>18</v>
      </c>
      <c r="H186" s="16">
        <f aca="true" t="shared" si="59" ref="H186:M186">SUM(H187:H190)</f>
        <v>540</v>
      </c>
      <c r="I186" s="16">
        <f t="shared" si="59"/>
        <v>294</v>
      </c>
      <c r="J186" s="16">
        <f t="shared" si="59"/>
        <v>0</v>
      </c>
      <c r="K186" s="16">
        <f t="shared" si="59"/>
        <v>0</v>
      </c>
      <c r="L186" s="16">
        <f t="shared" si="59"/>
        <v>294</v>
      </c>
      <c r="M186" s="143">
        <f t="shared" si="59"/>
        <v>246</v>
      </c>
      <c r="N186" s="450"/>
      <c r="O186" s="378"/>
      <c r="P186" s="451"/>
      <c r="Q186" s="450"/>
      <c r="R186" s="378"/>
      <c r="S186" s="451"/>
      <c r="T186" s="186"/>
      <c r="U186" s="6"/>
      <c r="V186" s="149"/>
      <c r="W186" s="270"/>
      <c r="X186" s="265"/>
      <c r="Y186" s="271"/>
      <c r="Z186" s="325"/>
      <c r="AA186" s="325"/>
      <c r="AB186" s="325"/>
      <c r="AW186" s="157"/>
    </row>
    <row r="187" spans="1:49" ht="44.25" customHeight="1">
      <c r="A187" s="433" t="s">
        <v>275</v>
      </c>
      <c r="B187" s="436" t="s">
        <v>271</v>
      </c>
      <c r="C187" s="440">
        <v>2</v>
      </c>
      <c r="D187" s="379" t="s">
        <v>22</v>
      </c>
      <c r="E187" s="165"/>
      <c r="F187" s="444"/>
      <c r="G187" s="65">
        <v>6</v>
      </c>
      <c r="H187" s="8">
        <f>G187*30</f>
        <v>180</v>
      </c>
      <c r="I187" s="265">
        <f>J187+K187+L187</f>
        <v>99</v>
      </c>
      <c r="J187" s="8"/>
      <c r="K187" s="8"/>
      <c r="L187" s="8">
        <v>99</v>
      </c>
      <c r="M187" s="171">
        <f>H187-I187</f>
        <v>81</v>
      </c>
      <c r="N187" s="450">
        <v>3</v>
      </c>
      <c r="O187" s="378">
        <v>3</v>
      </c>
      <c r="P187" s="451">
        <v>3</v>
      </c>
      <c r="Q187" s="450"/>
      <c r="R187" s="378"/>
      <c r="S187" s="451"/>
      <c r="T187" s="186"/>
      <c r="U187" s="6"/>
      <c r="V187" s="149"/>
      <c r="W187" s="270"/>
      <c r="X187" s="265"/>
      <c r="Y187" s="271"/>
      <c r="Z187" s="325"/>
      <c r="AA187" s="325"/>
      <c r="AB187" s="325"/>
      <c r="AU187" s="467"/>
      <c r="AW187" s="157"/>
    </row>
    <row r="188" spans="1:49" ht="44.25" customHeight="1">
      <c r="A188" s="433" t="s">
        <v>274</v>
      </c>
      <c r="B188" s="436" t="s">
        <v>271</v>
      </c>
      <c r="C188" s="440">
        <v>4</v>
      </c>
      <c r="D188" s="379" t="s">
        <v>33</v>
      </c>
      <c r="E188" s="165"/>
      <c r="F188" s="444"/>
      <c r="G188" s="65">
        <v>6</v>
      </c>
      <c r="H188" s="8">
        <f>G188*30</f>
        <v>180</v>
      </c>
      <c r="I188" s="265">
        <f>J188+K188+L188</f>
        <v>99</v>
      </c>
      <c r="J188" s="8"/>
      <c r="K188" s="8"/>
      <c r="L188" s="8">
        <v>99</v>
      </c>
      <c r="M188" s="171">
        <f>H188-I188</f>
        <v>81</v>
      </c>
      <c r="N188" s="450"/>
      <c r="O188" s="378"/>
      <c r="P188" s="451"/>
      <c r="Q188" s="450">
        <v>3</v>
      </c>
      <c r="R188" s="378">
        <v>3</v>
      </c>
      <c r="S188" s="451">
        <v>3</v>
      </c>
      <c r="T188" s="186"/>
      <c r="U188" s="6"/>
      <c r="V188" s="149"/>
      <c r="W188" s="270"/>
      <c r="X188" s="265"/>
      <c r="Y188" s="271"/>
      <c r="Z188" s="325"/>
      <c r="AA188" s="325"/>
      <c r="AB188" s="325"/>
      <c r="AW188" s="157"/>
    </row>
    <row r="189" spans="1:49" ht="45" customHeight="1">
      <c r="A189" s="433" t="s">
        <v>276</v>
      </c>
      <c r="B189" s="436" t="s">
        <v>271</v>
      </c>
      <c r="C189" s="440">
        <v>6</v>
      </c>
      <c r="D189" s="379" t="s">
        <v>272</v>
      </c>
      <c r="E189" s="165"/>
      <c r="F189" s="444"/>
      <c r="G189" s="65">
        <v>4</v>
      </c>
      <c r="H189" s="8">
        <f>G189*30</f>
        <v>120</v>
      </c>
      <c r="I189" s="265">
        <f>J189+K189+L189</f>
        <v>66</v>
      </c>
      <c r="J189" s="8"/>
      <c r="K189" s="8"/>
      <c r="L189" s="8">
        <v>66</v>
      </c>
      <c r="M189" s="171">
        <f>H189-I189</f>
        <v>54</v>
      </c>
      <c r="N189" s="450"/>
      <c r="O189" s="378"/>
      <c r="P189" s="451"/>
      <c r="Q189" s="450"/>
      <c r="R189" s="378"/>
      <c r="S189" s="451"/>
      <c r="T189" s="186">
        <v>2</v>
      </c>
      <c r="U189" s="6">
        <v>2</v>
      </c>
      <c r="V189" s="149">
        <v>2</v>
      </c>
      <c r="W189" s="270"/>
      <c r="X189" s="265"/>
      <c r="Y189" s="271"/>
      <c r="Z189" s="325"/>
      <c r="AA189" s="325"/>
      <c r="AB189" s="325"/>
      <c r="AW189" s="157"/>
    </row>
    <row r="190" spans="1:49" ht="16.5" thickBot="1">
      <c r="A190" s="434" t="s">
        <v>277</v>
      </c>
      <c r="B190" s="437" t="s">
        <v>271</v>
      </c>
      <c r="C190" s="441">
        <v>7</v>
      </c>
      <c r="D190" s="442"/>
      <c r="E190" s="443"/>
      <c r="F190" s="445"/>
      <c r="G190" s="447">
        <v>2</v>
      </c>
      <c r="H190" s="13">
        <f>G190*30</f>
        <v>60</v>
      </c>
      <c r="I190" s="448">
        <f>J190+K190+L190</f>
        <v>30</v>
      </c>
      <c r="J190" s="13"/>
      <c r="K190" s="13"/>
      <c r="L190" s="13">
        <v>30</v>
      </c>
      <c r="M190" s="337">
        <f>H190-I190</f>
        <v>30</v>
      </c>
      <c r="N190" s="452"/>
      <c r="O190" s="453"/>
      <c r="P190" s="454"/>
      <c r="Q190" s="452"/>
      <c r="R190" s="453"/>
      <c r="S190" s="454"/>
      <c r="T190" s="455"/>
      <c r="U190" s="456"/>
      <c r="V190" s="457"/>
      <c r="W190" s="458">
        <v>2</v>
      </c>
      <c r="X190" s="448"/>
      <c r="Y190" s="459"/>
      <c r="Z190" s="325"/>
      <c r="AA190" s="325"/>
      <c r="AB190" s="325"/>
      <c r="AW190" s="157"/>
    </row>
    <row r="191" spans="1:65" ht="15.75">
      <c r="A191" s="373" t="s">
        <v>248</v>
      </c>
      <c r="B191" s="374"/>
      <c r="C191" s="373"/>
      <c r="D191" s="373"/>
      <c r="E191" s="375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73"/>
      <c r="R191" s="373"/>
      <c r="S191" s="373"/>
      <c r="T191" s="376"/>
      <c r="U191" s="373"/>
      <c r="V191" s="373"/>
      <c r="W191" s="373"/>
      <c r="X191" s="373"/>
      <c r="Y191" s="373"/>
      <c r="AW191" s="157"/>
      <c r="BB191" s="1134"/>
      <c r="BC191" s="1140"/>
      <c r="BD191" s="1140"/>
      <c r="BE191" s="1134"/>
      <c r="BF191" s="1134"/>
      <c r="BG191" s="1134"/>
      <c r="BH191" s="1134"/>
      <c r="BI191" s="1134"/>
      <c r="BJ191" s="1134"/>
      <c r="BK191" s="1134"/>
      <c r="BL191" s="1134"/>
      <c r="BM191" s="1134"/>
    </row>
    <row r="192" spans="1:65" ht="33.75" customHeight="1">
      <c r="A192" s="351"/>
      <c r="B192" s="225" t="s">
        <v>183</v>
      </c>
      <c r="C192" s="222"/>
      <c r="D192" s="1165"/>
      <c r="E192" s="1165"/>
      <c r="F192" s="1165"/>
      <c r="G192" s="423"/>
      <c r="H192" s="1166" t="s">
        <v>138</v>
      </c>
      <c r="I192" s="1166"/>
      <c r="J192" s="1166"/>
      <c r="K192" s="351"/>
      <c r="L192" s="351"/>
      <c r="M192" s="351"/>
      <c r="N192" s="352"/>
      <c r="O192" s="352"/>
      <c r="P192" s="352"/>
      <c r="Q192" s="353"/>
      <c r="R192" s="353"/>
      <c r="S192" s="353"/>
      <c r="T192" s="354"/>
      <c r="U192" s="355"/>
      <c r="V192" s="355"/>
      <c r="W192" s="354"/>
      <c r="X192" s="355"/>
      <c r="Y192" s="355"/>
      <c r="AV192" s="330"/>
      <c r="AW192" s="330"/>
      <c r="AX192" s="330"/>
      <c r="AY192" s="330"/>
      <c r="BB192" s="1140"/>
      <c r="BC192" s="1140"/>
      <c r="BD192" s="1140"/>
      <c r="BE192" s="1134"/>
      <c r="BF192" s="1134"/>
      <c r="BG192" s="1134"/>
      <c r="BH192" s="1134"/>
      <c r="BI192" s="1134"/>
      <c r="BJ192" s="1134"/>
      <c r="BK192" s="1134"/>
      <c r="BL192" s="1134"/>
      <c r="BM192" s="1134"/>
    </row>
    <row r="193" spans="1:66" ht="43.5" customHeight="1">
      <c r="A193" s="351"/>
      <c r="B193" s="466" t="s">
        <v>184</v>
      </c>
      <c r="C193" s="223"/>
      <c r="D193" s="1150"/>
      <c r="E193" s="1151"/>
      <c r="F193" s="1151"/>
      <c r="G193" s="223"/>
      <c r="H193" s="1152" t="s">
        <v>69</v>
      </c>
      <c r="I193" s="1153"/>
      <c r="J193" s="1153"/>
      <c r="K193" s="351"/>
      <c r="L193" s="351"/>
      <c r="M193" s="351"/>
      <c r="N193" s="352"/>
      <c r="O193" s="352"/>
      <c r="P193" s="352"/>
      <c r="Q193" s="353"/>
      <c r="R193" s="353"/>
      <c r="S193" s="353"/>
      <c r="T193" s="354"/>
      <c r="U193" s="355"/>
      <c r="V193" s="355"/>
      <c r="W193" s="354"/>
      <c r="X193" s="355"/>
      <c r="Y193" s="355"/>
      <c r="AW193" s="157"/>
      <c r="BA193" s="179"/>
      <c r="BN193" s="152"/>
    </row>
    <row r="194" spans="1:66" ht="42.75" customHeight="1">
      <c r="A194" s="351"/>
      <c r="B194" s="225" t="s">
        <v>278</v>
      </c>
      <c r="C194" s="224"/>
      <c r="D194" s="1167"/>
      <c r="E194" s="1167"/>
      <c r="F194" s="1167"/>
      <c r="G194" s="224"/>
      <c r="H194" s="1166" t="s">
        <v>374</v>
      </c>
      <c r="I194" s="1166"/>
      <c r="J194" s="1166"/>
      <c r="K194" s="351"/>
      <c r="L194" s="351"/>
      <c r="M194" s="351"/>
      <c r="N194" s="352"/>
      <c r="O194" s="352"/>
      <c r="P194" s="352"/>
      <c r="Q194" s="353"/>
      <c r="R194" s="353"/>
      <c r="S194" s="353"/>
      <c r="T194" s="354"/>
      <c r="U194" s="355"/>
      <c r="V194" s="355"/>
      <c r="W194" s="354"/>
      <c r="X194" s="355"/>
      <c r="Y194" s="355"/>
      <c r="BA194" s="179"/>
      <c r="BB194" s="315"/>
      <c r="BC194" s="315"/>
      <c r="BD194" s="315"/>
      <c r="BE194" s="315"/>
      <c r="BF194" s="315"/>
      <c r="BG194" s="315"/>
      <c r="BH194" s="315"/>
      <c r="BI194" s="315"/>
      <c r="BJ194" s="315"/>
      <c r="BK194" s="315"/>
      <c r="BL194" s="315"/>
      <c r="BM194" s="315"/>
      <c r="BN194" s="315"/>
    </row>
    <row r="195" spans="1:66" ht="13.5" customHeight="1">
      <c r="A195" s="351"/>
      <c r="B195" s="150"/>
      <c r="C195" s="224"/>
      <c r="D195" s="424"/>
      <c r="E195" s="424"/>
      <c r="F195" s="424"/>
      <c r="G195" s="224"/>
      <c r="H195" s="380"/>
      <c r="I195" s="380"/>
      <c r="J195" s="380"/>
      <c r="K195" s="351"/>
      <c r="L195" s="351"/>
      <c r="M195" s="351"/>
      <c r="N195" s="352"/>
      <c r="O195" s="352"/>
      <c r="P195" s="352"/>
      <c r="Q195" s="353"/>
      <c r="R195" s="353"/>
      <c r="S195" s="353"/>
      <c r="T195" s="354"/>
      <c r="U195" s="355"/>
      <c r="V195" s="355"/>
      <c r="W195" s="354"/>
      <c r="X195" s="355"/>
      <c r="Y195" s="355"/>
      <c r="BA195" s="179" t="s">
        <v>235</v>
      </c>
      <c r="BG195" s="152">
        <f>G79</f>
        <v>3</v>
      </c>
      <c r="BJ195" s="152">
        <f>G80</f>
        <v>4</v>
      </c>
      <c r="BM195" s="320">
        <f>G81</f>
        <v>4</v>
      </c>
      <c r="BN195" s="151">
        <f aca="true" t="shared" si="60" ref="BN195:BN200">SUM(BB195:BM195)</f>
        <v>11</v>
      </c>
    </row>
    <row r="196" spans="1:66" ht="12.75" hidden="1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BA196" s="179" t="s">
        <v>236</v>
      </c>
      <c r="BM196" s="315">
        <f>G84</f>
        <v>12</v>
      </c>
      <c r="BN196" s="151">
        <f t="shared" si="60"/>
        <v>12</v>
      </c>
    </row>
    <row r="197" spans="1:66" ht="15.75" hidden="1">
      <c r="A197" s="179"/>
      <c r="K197" s="179"/>
      <c r="L197" s="179"/>
      <c r="M197" s="327" t="s">
        <v>230</v>
      </c>
      <c r="N197" s="855">
        <f aca="true" t="shared" si="61" ref="N197:Y197">N86+N113+N173</f>
        <v>24</v>
      </c>
      <c r="O197" s="855">
        <f t="shared" si="61"/>
        <v>25</v>
      </c>
      <c r="P197" s="855">
        <f t="shared" si="61"/>
        <v>24</v>
      </c>
      <c r="Q197" s="328">
        <f t="shared" si="61"/>
        <v>21</v>
      </c>
      <c r="R197" s="328">
        <f t="shared" si="61"/>
        <v>17</v>
      </c>
      <c r="S197" s="328">
        <f t="shared" si="61"/>
        <v>17</v>
      </c>
      <c r="T197" s="328">
        <f t="shared" si="61"/>
        <v>18</v>
      </c>
      <c r="U197" s="328">
        <f t="shared" si="61"/>
        <v>10</v>
      </c>
      <c r="V197" s="328">
        <f t="shared" si="61"/>
        <v>12</v>
      </c>
      <c r="W197" s="328">
        <f t="shared" si="61"/>
        <v>10</v>
      </c>
      <c r="X197" s="328">
        <f t="shared" si="61"/>
        <v>10</v>
      </c>
      <c r="Y197" s="328">
        <f t="shared" si="61"/>
        <v>0</v>
      </c>
      <c r="BA197" s="179" t="s">
        <v>173</v>
      </c>
      <c r="BF197" s="152">
        <v>3</v>
      </c>
      <c r="BH197" s="152">
        <v>3</v>
      </c>
      <c r="BI197" s="152">
        <v>3</v>
      </c>
      <c r="BM197" s="315"/>
      <c r="BN197" s="151">
        <f t="shared" si="60"/>
        <v>9</v>
      </c>
    </row>
    <row r="198" spans="1:66" ht="12.75" customHeight="1" hidden="1">
      <c r="A198" s="179"/>
      <c r="K198" s="179"/>
      <c r="L198" s="179"/>
      <c r="M198" s="329" t="s">
        <v>239</v>
      </c>
      <c r="N198" s="237">
        <v>2</v>
      </c>
      <c r="O198" s="237">
        <v>1</v>
      </c>
      <c r="P198" s="237">
        <v>4</v>
      </c>
      <c r="Q198" s="237">
        <v>4</v>
      </c>
      <c r="R198" s="237"/>
      <c r="S198" s="237">
        <v>5</v>
      </c>
      <c r="T198" s="237">
        <v>3</v>
      </c>
      <c r="U198" s="237">
        <v>1</v>
      </c>
      <c r="V198" s="237">
        <v>2</v>
      </c>
      <c r="W198" s="237">
        <v>3</v>
      </c>
      <c r="X198" s="237">
        <v>2</v>
      </c>
      <c r="Y198" s="237">
        <v>2</v>
      </c>
      <c r="BA198" s="179" t="s">
        <v>237</v>
      </c>
      <c r="BB198" s="152">
        <f>SUM(BB193:BB196)+BB197</f>
        <v>0</v>
      </c>
      <c r="BC198" s="152">
        <f aca="true" t="shared" si="62" ref="BC198:BM198">SUM(BC193:BC196)+BC197</f>
        <v>0</v>
      </c>
      <c r="BD198" s="152">
        <f t="shared" si="62"/>
        <v>0</v>
      </c>
      <c r="BE198" s="152">
        <f t="shared" si="62"/>
        <v>0</v>
      </c>
      <c r="BF198" s="152">
        <f t="shared" si="62"/>
        <v>3</v>
      </c>
      <c r="BG198" s="152">
        <f t="shared" si="62"/>
        <v>3</v>
      </c>
      <c r="BH198" s="152">
        <f t="shared" si="62"/>
        <v>3</v>
      </c>
      <c r="BI198" s="152">
        <f t="shared" si="62"/>
        <v>3</v>
      </c>
      <c r="BJ198" s="152">
        <f t="shared" si="62"/>
        <v>4</v>
      </c>
      <c r="BK198" s="152">
        <f t="shared" si="62"/>
        <v>0</v>
      </c>
      <c r="BL198" s="152">
        <f t="shared" si="62"/>
        <v>0</v>
      </c>
      <c r="BM198" s="152">
        <f t="shared" si="62"/>
        <v>16</v>
      </c>
      <c r="BN198" s="151">
        <f t="shared" si="60"/>
        <v>32</v>
      </c>
    </row>
    <row r="199" spans="1:66" ht="15.75" hidden="1">
      <c r="A199" s="179"/>
      <c r="K199" s="179"/>
      <c r="L199" s="179"/>
      <c r="M199" s="329" t="s">
        <v>240</v>
      </c>
      <c r="N199" s="237">
        <v>5</v>
      </c>
      <c r="O199" s="237"/>
      <c r="P199" s="237">
        <v>3</v>
      </c>
      <c r="Q199" s="237">
        <v>1</v>
      </c>
      <c r="R199" s="237">
        <v>2</v>
      </c>
      <c r="S199" s="237">
        <v>4</v>
      </c>
      <c r="T199" s="237">
        <v>2</v>
      </c>
      <c r="U199" s="237">
        <v>1</v>
      </c>
      <c r="V199" s="237">
        <v>4</v>
      </c>
      <c r="W199" s="237">
        <v>3</v>
      </c>
      <c r="X199" s="237"/>
      <c r="Y199" s="237">
        <v>4</v>
      </c>
      <c r="BA199" s="179" t="s">
        <v>238</v>
      </c>
      <c r="BB199" s="315" t="e">
        <f>#REF!</f>
        <v>#REF!</v>
      </c>
      <c r="BC199" s="315" t="e">
        <f>#REF!</f>
        <v>#REF!</v>
      </c>
      <c r="BD199" s="315" t="e">
        <f>#REF!</f>
        <v>#REF!</v>
      </c>
      <c r="BE199" s="315" t="e">
        <f>#REF!</f>
        <v>#REF!</v>
      </c>
      <c r="BF199" s="315" t="e">
        <f>#REF!</f>
        <v>#REF!</v>
      </c>
      <c r="BG199" s="315" t="e">
        <f>#REF!</f>
        <v>#REF!</v>
      </c>
      <c r="BH199" s="315" t="e">
        <f>#REF!</f>
        <v>#REF!</v>
      </c>
      <c r="BI199" s="315" t="e">
        <f>#REF!</f>
        <v>#REF!</v>
      </c>
      <c r="BJ199" s="315" t="e">
        <f>#REF!</f>
        <v>#REF!</v>
      </c>
      <c r="BK199" s="315" t="e">
        <f>#REF!</f>
        <v>#REF!</v>
      </c>
      <c r="BL199" s="315" t="e">
        <f>#REF!</f>
        <v>#REF!</v>
      </c>
      <c r="BM199" s="315" t="e">
        <f>#REF!</f>
        <v>#REF!</v>
      </c>
      <c r="BN199" s="151" t="e">
        <f t="shared" si="60"/>
        <v>#REF!</v>
      </c>
    </row>
    <row r="200" spans="1:66" ht="15.75" hidden="1">
      <c r="A200" s="179"/>
      <c r="K200" s="179"/>
      <c r="L200" s="179"/>
      <c r="M200" s="329" t="s">
        <v>241</v>
      </c>
      <c r="N200" s="237"/>
      <c r="O200" s="237"/>
      <c r="P200" s="237"/>
      <c r="Q200" s="237"/>
      <c r="R200" s="237"/>
      <c r="S200" s="237"/>
      <c r="T200" s="237">
        <v>1</v>
      </c>
      <c r="U200" s="237"/>
      <c r="V200" s="237">
        <v>1</v>
      </c>
      <c r="W200" s="237">
        <v>1</v>
      </c>
      <c r="X200" s="237">
        <v>1</v>
      </c>
      <c r="Y200" s="237"/>
      <c r="BA200" s="179" t="s">
        <v>232</v>
      </c>
      <c r="BB200" s="152" t="e">
        <f>#REF!</f>
        <v>#REF!</v>
      </c>
      <c r="BC200" s="152" t="e">
        <f>#REF!</f>
        <v>#REF!</v>
      </c>
      <c r="BD200" s="152" t="e">
        <f>#REF!</f>
        <v>#REF!</v>
      </c>
      <c r="BE200" s="152" t="e">
        <f>#REF!</f>
        <v>#REF!</v>
      </c>
      <c r="BF200" s="152" t="e">
        <f>#REF!</f>
        <v>#REF!</v>
      </c>
      <c r="BG200" s="152" t="e">
        <f>#REF!</f>
        <v>#REF!</v>
      </c>
      <c r="BH200" s="152" t="e">
        <f>#REF!</f>
        <v>#REF!</v>
      </c>
      <c r="BI200" s="152" t="e">
        <f>#REF!</f>
        <v>#REF!</v>
      </c>
      <c r="BJ200" s="152" t="e">
        <f>#REF!</f>
        <v>#REF!</v>
      </c>
      <c r="BK200" s="315" t="e">
        <f>#REF!</f>
        <v>#REF!</v>
      </c>
      <c r="BL200" s="152" t="e">
        <f>#REF!</f>
        <v>#REF!</v>
      </c>
      <c r="BM200" s="152" t="e">
        <f>#REF!</f>
        <v>#REF!</v>
      </c>
      <c r="BN200" s="151" t="e">
        <f t="shared" si="60"/>
        <v>#REF!</v>
      </c>
    </row>
    <row r="201" spans="1:25" ht="15.75" hidden="1">
      <c r="A201" s="179"/>
      <c r="K201" s="179"/>
      <c r="L201" s="179"/>
      <c r="M201" s="304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</row>
    <row r="202" spans="1:66" ht="15.75" hidden="1">
      <c r="A202" s="179"/>
      <c r="K202" s="179"/>
      <c r="L202" s="179"/>
      <c r="M202" s="304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BA202" s="179" t="s">
        <v>233</v>
      </c>
      <c r="BB202" s="315" t="e">
        <f>BB198+BB199</f>
        <v>#REF!</v>
      </c>
      <c r="BC202" s="315" t="e">
        <f aca="true" t="shared" si="63" ref="BC202:BM202">BC198+BC199</f>
        <v>#REF!</v>
      </c>
      <c r="BD202" s="315" t="e">
        <f t="shared" si="63"/>
        <v>#REF!</v>
      </c>
      <c r="BE202" s="315" t="e">
        <f t="shared" si="63"/>
        <v>#REF!</v>
      </c>
      <c r="BF202" s="315" t="e">
        <f t="shared" si="63"/>
        <v>#REF!</v>
      </c>
      <c r="BG202" s="315" t="e">
        <f t="shared" si="63"/>
        <v>#REF!</v>
      </c>
      <c r="BH202" s="315" t="e">
        <f t="shared" si="63"/>
        <v>#REF!</v>
      </c>
      <c r="BI202" s="315" t="e">
        <f t="shared" si="63"/>
        <v>#REF!</v>
      </c>
      <c r="BJ202" s="315" t="e">
        <f t="shared" si="63"/>
        <v>#REF!</v>
      </c>
      <c r="BK202" s="315" t="e">
        <f t="shared" si="63"/>
        <v>#REF!</v>
      </c>
      <c r="BL202" s="315" t="e">
        <f t="shared" si="63"/>
        <v>#REF!</v>
      </c>
      <c r="BM202" s="315" t="e">
        <f t="shared" si="63"/>
        <v>#REF!</v>
      </c>
      <c r="BN202" s="157" t="e">
        <f>SUM(BB202:BM202)</f>
        <v>#REF!</v>
      </c>
    </row>
    <row r="203" spans="1:66" ht="12.75" hidden="1">
      <c r="A203" s="179"/>
      <c r="K203" s="179"/>
      <c r="L203" s="179"/>
      <c r="M203" s="179"/>
      <c r="BA203" s="179" t="s">
        <v>234</v>
      </c>
      <c r="BB203" s="152" t="e">
        <f>BB198+BB200</f>
        <v>#REF!</v>
      </c>
      <c r="BC203" s="152" t="e">
        <f aca="true" t="shared" si="64" ref="BC203:BM203">BC198+BC200</f>
        <v>#REF!</v>
      </c>
      <c r="BD203" s="152" t="e">
        <f t="shared" si="64"/>
        <v>#REF!</v>
      </c>
      <c r="BE203" s="152" t="e">
        <f t="shared" si="64"/>
        <v>#REF!</v>
      </c>
      <c r="BF203" s="152" t="e">
        <f t="shared" si="64"/>
        <v>#REF!</v>
      </c>
      <c r="BG203" s="152" t="e">
        <f t="shared" si="64"/>
        <v>#REF!</v>
      </c>
      <c r="BH203" s="152" t="e">
        <f t="shared" si="64"/>
        <v>#REF!</v>
      </c>
      <c r="BI203" s="152" t="e">
        <f t="shared" si="64"/>
        <v>#REF!</v>
      </c>
      <c r="BJ203" s="152" t="e">
        <f t="shared" si="64"/>
        <v>#REF!</v>
      </c>
      <c r="BK203" s="314" t="e">
        <f t="shared" si="64"/>
        <v>#REF!</v>
      </c>
      <c r="BL203" s="152" t="e">
        <f t="shared" si="64"/>
        <v>#REF!</v>
      </c>
      <c r="BM203" s="152" t="e">
        <f t="shared" si="64"/>
        <v>#REF!</v>
      </c>
      <c r="BN203" s="157" t="e">
        <f>SUM(BB203:BM203)</f>
        <v>#REF!</v>
      </c>
    </row>
    <row r="204" spans="1:13" ht="12.75" hidden="1">
      <c r="A204" s="179"/>
      <c r="K204" s="179"/>
      <c r="L204" s="179"/>
      <c r="M204" s="179"/>
    </row>
    <row r="205" spans="2:10" ht="12.75" hidden="1">
      <c r="B205" s="220"/>
      <c r="C205" s="220"/>
      <c r="D205" s="220"/>
      <c r="E205" s="220"/>
      <c r="F205" s="220"/>
      <c r="G205" s="220"/>
      <c r="H205" s="220"/>
      <c r="I205" s="220"/>
      <c r="J205" s="220"/>
    </row>
    <row r="206" ht="12.75" hidden="1"/>
    <row r="207" ht="12.75" hidden="1"/>
    <row r="208" ht="12.75" hidden="1"/>
    <row r="209" spans="2:57" ht="12.75" hidden="1"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S209" s="184">
        <v>1.2</v>
      </c>
      <c r="T209" s="184">
        <v>3.4</v>
      </c>
      <c r="U209" s="184">
        <v>5.6</v>
      </c>
      <c r="W209" s="184">
        <v>7.8</v>
      </c>
      <c r="BB209" s="151" t="s">
        <v>219</v>
      </c>
      <c r="BC209" s="151" t="s">
        <v>220</v>
      </c>
      <c r="BD209" s="151" t="s">
        <v>221</v>
      </c>
      <c r="BE209" s="151" t="s">
        <v>222</v>
      </c>
    </row>
    <row r="210" spans="2:58" ht="15.75" hidden="1">
      <c r="B210" s="152"/>
      <c r="C210" s="182">
        <v>1</v>
      </c>
      <c r="D210" s="182" t="s">
        <v>154</v>
      </c>
      <c r="E210" s="182" t="s">
        <v>155</v>
      </c>
      <c r="F210" s="182">
        <v>3</v>
      </c>
      <c r="G210" s="182" t="s">
        <v>156</v>
      </c>
      <c r="H210" s="182" t="s">
        <v>157</v>
      </c>
      <c r="I210" s="182">
        <v>5</v>
      </c>
      <c r="J210" s="182" t="s">
        <v>158</v>
      </c>
      <c r="K210" s="182" t="s">
        <v>159</v>
      </c>
      <c r="L210" s="182">
        <v>7</v>
      </c>
      <c r="M210" s="182" t="s">
        <v>160</v>
      </c>
      <c r="N210" s="182" t="s">
        <v>161</v>
      </c>
      <c r="O210" s="152"/>
      <c r="P210" s="152"/>
      <c r="S210" s="151" t="e">
        <f>#REF!+#REF!</f>
        <v>#REF!</v>
      </c>
      <c r="T210" s="157">
        <f>G134+G131</f>
        <v>12</v>
      </c>
      <c r="U210" s="157" t="e">
        <f>G143+#REF!+G145+G146+G147+G149+G152+#REF!+#REF!+#REF!</f>
        <v>#REF!</v>
      </c>
      <c r="W210" s="157" t="e">
        <f>#REF!+#REF!+G171+#REF!+#REF!+#REF!+#REF!+#REF!+#REF!+#REF!+#REF!+#REF!+5.2</f>
        <v>#REF!</v>
      </c>
      <c r="BA210" s="179" t="s">
        <v>167</v>
      </c>
      <c r="BB210" s="152">
        <f>SUM(BB193:BD193)</f>
        <v>0</v>
      </c>
      <c r="BC210" s="152">
        <f>SUM(BE193:BG193)</f>
        <v>0</v>
      </c>
      <c r="BD210" s="152">
        <f>SUM(BH193:BJ193)</f>
        <v>0</v>
      </c>
      <c r="BE210" s="152">
        <f>SUM(BK193:BM193)</f>
        <v>0</v>
      </c>
      <c r="BF210" s="152">
        <f>SUM(BB210:BE210)</f>
        <v>0</v>
      </c>
    </row>
    <row r="211" spans="2:58" ht="12.75" hidden="1">
      <c r="B211" s="152" t="s">
        <v>167</v>
      </c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BA211" s="179" t="s">
        <v>172</v>
      </c>
      <c r="BB211" s="152">
        <f aca="true" t="shared" si="65" ref="BB211:BB220">SUM(BB194:BD194)</f>
        <v>0</v>
      </c>
      <c r="BC211" s="152">
        <f aca="true" t="shared" si="66" ref="BC211:BC220">SUM(BE194:BG194)</f>
        <v>0</v>
      </c>
      <c r="BD211" s="152">
        <f aca="true" t="shared" si="67" ref="BD211:BD220">SUM(BH194:BJ194)</f>
        <v>0</v>
      </c>
      <c r="BE211" s="152">
        <f aca="true" t="shared" si="68" ref="BE211:BE220">SUM(BK194:BM194)</f>
        <v>0</v>
      </c>
      <c r="BF211" s="152">
        <f aca="true" t="shared" si="69" ref="BF211:BF220">SUM(BB211:BE211)</f>
        <v>0</v>
      </c>
    </row>
    <row r="212" spans="2:58" ht="12.75" hidden="1">
      <c r="B212" s="152" t="s">
        <v>168</v>
      </c>
      <c r="C212" s="152">
        <f aca="true" t="shared" si="70" ref="C212:N212">COUNTIF($C11:$C45,C210)</f>
        <v>2</v>
      </c>
      <c r="D212" s="152">
        <f t="shared" si="70"/>
        <v>0</v>
      </c>
      <c r="E212" s="152">
        <f t="shared" si="70"/>
        <v>3</v>
      </c>
      <c r="F212" s="152">
        <f t="shared" si="70"/>
        <v>3</v>
      </c>
      <c r="G212" s="152">
        <f t="shared" si="70"/>
        <v>0</v>
      </c>
      <c r="H212" s="152">
        <f t="shared" si="70"/>
        <v>2</v>
      </c>
      <c r="I212" s="152">
        <f t="shared" si="70"/>
        <v>0</v>
      </c>
      <c r="J212" s="152">
        <f t="shared" si="70"/>
        <v>0</v>
      </c>
      <c r="K212" s="152">
        <f t="shared" si="70"/>
        <v>0</v>
      </c>
      <c r="L212" s="152">
        <f t="shared" si="70"/>
        <v>1</v>
      </c>
      <c r="M212" s="152">
        <f t="shared" si="70"/>
        <v>0</v>
      </c>
      <c r="N212" s="152">
        <f t="shared" si="70"/>
        <v>0</v>
      </c>
      <c r="O212" s="152">
        <f>SUM(C212:N212)</f>
        <v>11</v>
      </c>
      <c r="P212" s="152"/>
      <c r="BA212" s="179" t="s">
        <v>235</v>
      </c>
      <c r="BB212" s="152">
        <f t="shared" si="65"/>
        <v>0</v>
      </c>
      <c r="BC212" s="152">
        <f t="shared" si="66"/>
        <v>3</v>
      </c>
      <c r="BD212" s="152">
        <f t="shared" si="67"/>
        <v>4</v>
      </c>
      <c r="BE212" s="152">
        <f t="shared" si="68"/>
        <v>4</v>
      </c>
      <c r="BF212" s="152">
        <f t="shared" si="69"/>
        <v>11</v>
      </c>
    </row>
    <row r="213" spans="2:58" ht="12.75" hidden="1">
      <c r="B213" s="152" t="s">
        <v>169</v>
      </c>
      <c r="C213" s="152">
        <f>COUNTIF($D11:$D45,C210)</f>
        <v>5</v>
      </c>
      <c r="D213" s="152">
        <f>COUNTIF($D11:$D45,D210)</f>
        <v>0</v>
      </c>
      <c r="E213" s="152">
        <f>COUNTIF($D11:$D45,E210)+1</f>
        <v>2</v>
      </c>
      <c r="F213" s="152">
        <f>COUNTIF($D11:$D45,F210)</f>
        <v>1</v>
      </c>
      <c r="G213" s="152">
        <f>COUNTIF($D11:$D45,G210)</f>
        <v>0</v>
      </c>
      <c r="H213" s="152">
        <f>COUNTIF($D11:$D45,H210)+1</f>
        <v>1</v>
      </c>
      <c r="I213" s="152">
        <f aca="true" t="shared" si="71" ref="I213:N213">COUNTIF($D11:$D45,I210)</f>
        <v>0</v>
      </c>
      <c r="J213" s="152">
        <f t="shared" si="71"/>
        <v>0</v>
      </c>
      <c r="K213" s="152">
        <f t="shared" si="71"/>
        <v>0</v>
      </c>
      <c r="L213" s="152">
        <f t="shared" si="71"/>
        <v>0</v>
      </c>
      <c r="M213" s="152">
        <f t="shared" si="71"/>
        <v>0</v>
      </c>
      <c r="N213" s="152">
        <f t="shared" si="71"/>
        <v>0</v>
      </c>
      <c r="O213" s="152"/>
      <c r="P213" s="152"/>
      <c r="BA213" s="179" t="s">
        <v>236</v>
      </c>
      <c r="BB213" s="152">
        <f t="shared" si="65"/>
        <v>0</v>
      </c>
      <c r="BC213" s="152">
        <f t="shared" si="66"/>
        <v>0</v>
      </c>
      <c r="BD213" s="152">
        <f t="shared" si="67"/>
        <v>0</v>
      </c>
      <c r="BE213" s="152">
        <f t="shared" si="68"/>
        <v>12</v>
      </c>
      <c r="BF213" s="152">
        <f t="shared" si="69"/>
        <v>12</v>
      </c>
    </row>
    <row r="214" spans="2:58" ht="12.75" hidden="1">
      <c r="B214" s="152" t="s">
        <v>170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BA214" s="179" t="s">
        <v>173</v>
      </c>
      <c r="BB214" s="152">
        <f t="shared" si="65"/>
        <v>0</v>
      </c>
      <c r="BC214" s="152">
        <f>SUM(BE197:BG197)</f>
        <v>3</v>
      </c>
      <c r="BD214" s="152">
        <f>SUM(BH197:BJ197)</f>
        <v>6</v>
      </c>
      <c r="BE214" s="152">
        <f>SUM(BK197:BM197)</f>
        <v>0</v>
      </c>
      <c r="BF214" s="152">
        <f t="shared" si="69"/>
        <v>9</v>
      </c>
    </row>
    <row r="215" spans="2:58" ht="12.75" hidden="1">
      <c r="B215" s="152" t="s">
        <v>171</v>
      </c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BA215" s="179" t="s">
        <v>237</v>
      </c>
      <c r="BB215" s="152">
        <f t="shared" si="65"/>
        <v>0</v>
      </c>
      <c r="BC215" s="152">
        <f t="shared" si="66"/>
        <v>6</v>
      </c>
      <c r="BD215" s="152">
        <f t="shared" si="67"/>
        <v>10</v>
      </c>
      <c r="BE215" s="152">
        <f t="shared" si="68"/>
        <v>16</v>
      </c>
      <c r="BF215" s="152">
        <f t="shared" si="69"/>
        <v>32</v>
      </c>
    </row>
    <row r="216" spans="2:58" ht="12.75" hidden="1"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BA216" s="179" t="s">
        <v>238</v>
      </c>
      <c r="BB216" s="152" t="e">
        <f t="shared" si="65"/>
        <v>#REF!</v>
      </c>
      <c r="BC216" s="152" t="e">
        <f t="shared" si="66"/>
        <v>#REF!</v>
      </c>
      <c r="BD216" s="152" t="e">
        <f t="shared" si="67"/>
        <v>#REF!</v>
      </c>
      <c r="BE216" s="152" t="e">
        <f t="shared" si="68"/>
        <v>#REF!</v>
      </c>
      <c r="BF216" s="152" t="e">
        <f t="shared" si="69"/>
        <v>#REF!</v>
      </c>
    </row>
    <row r="217" spans="2:58" ht="12.75" hidden="1">
      <c r="B217" s="152" t="s">
        <v>172</v>
      </c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BA217" s="179" t="s">
        <v>232</v>
      </c>
      <c r="BB217" s="152" t="e">
        <f t="shared" si="65"/>
        <v>#REF!</v>
      </c>
      <c r="BC217" s="152" t="e">
        <f t="shared" si="66"/>
        <v>#REF!</v>
      </c>
      <c r="BD217" s="152" t="e">
        <f t="shared" si="67"/>
        <v>#REF!</v>
      </c>
      <c r="BE217" s="152" t="e">
        <f t="shared" si="68"/>
        <v>#REF!</v>
      </c>
      <c r="BF217" s="152" t="e">
        <f t="shared" si="69"/>
        <v>#REF!</v>
      </c>
    </row>
    <row r="218" spans="2:58" ht="12.75" hidden="1">
      <c r="B218" s="152" t="s">
        <v>168</v>
      </c>
      <c r="C218" s="152">
        <f aca="true" t="shared" si="72" ref="C218:N218">COUNTIF($C21:$C86,C210)</f>
        <v>2</v>
      </c>
      <c r="D218" s="152">
        <f t="shared" si="72"/>
        <v>0</v>
      </c>
      <c r="E218" s="152">
        <f t="shared" si="72"/>
        <v>4</v>
      </c>
      <c r="F218" s="152">
        <f t="shared" si="72"/>
        <v>2</v>
      </c>
      <c r="G218" s="152">
        <f t="shared" si="72"/>
        <v>1</v>
      </c>
      <c r="H218" s="152">
        <f t="shared" si="72"/>
        <v>3</v>
      </c>
      <c r="I218" s="152">
        <f t="shared" si="72"/>
        <v>3</v>
      </c>
      <c r="J218" s="152">
        <f t="shared" si="72"/>
        <v>1</v>
      </c>
      <c r="K218" s="152">
        <f t="shared" si="72"/>
        <v>1</v>
      </c>
      <c r="L218" s="152">
        <f t="shared" si="72"/>
        <v>2</v>
      </c>
      <c r="M218" s="152">
        <f t="shared" si="72"/>
        <v>0</v>
      </c>
      <c r="N218" s="152">
        <f t="shared" si="72"/>
        <v>0</v>
      </c>
      <c r="O218" s="152"/>
      <c r="P218" s="152"/>
      <c r="BB218" s="152">
        <f t="shared" si="65"/>
        <v>0</v>
      </c>
      <c r="BC218" s="152">
        <f t="shared" si="66"/>
        <v>0</v>
      </c>
      <c r="BD218" s="152">
        <f t="shared" si="67"/>
        <v>0</v>
      </c>
      <c r="BE218" s="152">
        <f t="shared" si="68"/>
        <v>0</v>
      </c>
      <c r="BF218" s="152">
        <f t="shared" si="69"/>
        <v>0</v>
      </c>
    </row>
    <row r="219" spans="2:58" ht="12.75" hidden="1">
      <c r="B219" s="152" t="s">
        <v>169</v>
      </c>
      <c r="C219" s="152">
        <f>COUNTIF($D21:$D86,C210)</f>
        <v>4</v>
      </c>
      <c r="D219" s="152">
        <f>COUNTIF($D21:$D86,D210)</f>
        <v>0</v>
      </c>
      <c r="E219" s="152">
        <f>COUNTIF($D21:$D86,E210)+1</f>
        <v>2</v>
      </c>
      <c r="F219" s="152">
        <f aca="true" t="shared" si="73" ref="F219:N219">COUNTIF($D21:$D86,F210)</f>
        <v>3</v>
      </c>
      <c r="G219" s="152">
        <f t="shared" si="73"/>
        <v>0</v>
      </c>
      <c r="H219" s="152">
        <f t="shared" si="73"/>
        <v>1</v>
      </c>
      <c r="I219" s="152">
        <f t="shared" si="73"/>
        <v>0</v>
      </c>
      <c r="J219" s="152">
        <f t="shared" si="73"/>
        <v>1</v>
      </c>
      <c r="K219" s="152">
        <f t="shared" si="73"/>
        <v>2</v>
      </c>
      <c r="L219" s="152">
        <f t="shared" si="73"/>
        <v>1</v>
      </c>
      <c r="M219" s="152">
        <f t="shared" si="73"/>
        <v>0</v>
      </c>
      <c r="N219" s="152">
        <f t="shared" si="73"/>
        <v>1</v>
      </c>
      <c r="O219" s="152"/>
      <c r="P219" s="152"/>
      <c r="BA219" s="179" t="s">
        <v>233</v>
      </c>
      <c r="BB219" s="152" t="e">
        <f t="shared" si="65"/>
        <v>#REF!</v>
      </c>
      <c r="BC219" s="152" t="e">
        <f t="shared" si="66"/>
        <v>#REF!</v>
      </c>
      <c r="BD219" s="152" t="e">
        <f t="shared" si="67"/>
        <v>#REF!</v>
      </c>
      <c r="BE219" s="152" t="e">
        <f t="shared" si="68"/>
        <v>#REF!</v>
      </c>
      <c r="BF219" s="152" t="e">
        <f t="shared" si="69"/>
        <v>#REF!</v>
      </c>
    </row>
    <row r="220" spans="2:58" ht="12.75" hidden="1">
      <c r="B220" s="152" t="s">
        <v>170</v>
      </c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BA220" s="179" t="s">
        <v>234</v>
      </c>
      <c r="BB220" s="152" t="e">
        <f t="shared" si="65"/>
        <v>#REF!</v>
      </c>
      <c r="BC220" s="321" t="e">
        <f t="shared" si="66"/>
        <v>#REF!</v>
      </c>
      <c r="BD220" s="321" t="e">
        <f t="shared" si="67"/>
        <v>#REF!</v>
      </c>
      <c r="BE220" s="152" t="e">
        <f t="shared" si="68"/>
        <v>#REF!</v>
      </c>
      <c r="BF220" s="152" t="e">
        <f t="shared" si="69"/>
        <v>#REF!</v>
      </c>
    </row>
    <row r="221" spans="2:16" ht="12.75" hidden="1">
      <c r="B221" s="152" t="s">
        <v>171</v>
      </c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</row>
    <row r="222" spans="2:16" ht="12.75" hidden="1"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</row>
    <row r="223" spans="2:16" ht="12.75" hidden="1"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</row>
    <row r="224" spans="2:16" ht="12.75" hidden="1"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</row>
    <row r="225" spans="2:16" ht="12.75" hidden="1">
      <c r="B225" s="152" t="s">
        <v>173</v>
      </c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</row>
    <row r="226" spans="2:16" ht="12.75" hidden="1">
      <c r="B226" s="152" t="s">
        <v>168</v>
      </c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</row>
    <row r="227" spans="2:16" ht="12.75" hidden="1">
      <c r="B227" s="152" t="s">
        <v>169</v>
      </c>
      <c r="C227" s="152"/>
      <c r="D227" s="152"/>
      <c r="E227" s="152"/>
      <c r="F227" s="152">
        <v>1</v>
      </c>
      <c r="G227" s="152">
        <v>1</v>
      </c>
      <c r="H227" s="152">
        <v>1</v>
      </c>
      <c r="I227" s="152">
        <v>2</v>
      </c>
      <c r="J227" s="152">
        <v>1</v>
      </c>
      <c r="K227" s="152">
        <v>1</v>
      </c>
      <c r="L227" s="152"/>
      <c r="M227" s="152"/>
      <c r="N227" s="152"/>
      <c r="O227" s="152"/>
      <c r="P227" s="152"/>
    </row>
    <row r="228" spans="2:16" ht="12.75" hidden="1">
      <c r="B228" s="152" t="s">
        <v>170</v>
      </c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</row>
    <row r="229" spans="2:16" ht="12.75" hidden="1">
      <c r="B229" s="152" t="s">
        <v>171</v>
      </c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</row>
    <row r="230" spans="2:16" ht="12.75" hidden="1"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</row>
    <row r="231" spans="2:16" ht="12.75" hidden="1">
      <c r="B231" s="183" t="s">
        <v>151</v>
      </c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</row>
    <row r="232" spans="2:16" ht="12.75" hidden="1">
      <c r="B232" s="152" t="s">
        <v>174</v>
      </c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</row>
    <row r="233" spans="2:16" ht="12.75" hidden="1">
      <c r="B233" s="152" t="s">
        <v>168</v>
      </c>
      <c r="C233" s="152" t="e">
        <f>COUNTIF(#REF!,C210)</f>
        <v>#REF!</v>
      </c>
      <c r="D233" s="152" t="e">
        <f>COUNTIF(#REF!,D210)</f>
        <v>#REF!</v>
      </c>
      <c r="E233" s="152" t="e">
        <f>COUNTIF(#REF!,E210)</f>
        <v>#REF!</v>
      </c>
      <c r="F233" s="152" t="e">
        <f>COUNTIF(#REF!,F210)</f>
        <v>#REF!</v>
      </c>
      <c r="G233" s="152" t="e">
        <f>COUNTIF(#REF!,G210)</f>
        <v>#REF!</v>
      </c>
      <c r="H233" s="152" t="e">
        <f>COUNTIF(#REF!,H210)</f>
        <v>#REF!</v>
      </c>
      <c r="I233" s="152" t="e">
        <f>COUNTIF(#REF!,I210)</f>
        <v>#REF!</v>
      </c>
      <c r="J233" s="152" t="e">
        <f>COUNTIF(#REF!,J210)</f>
        <v>#REF!</v>
      </c>
      <c r="K233" s="152" t="e">
        <f>COUNTIF(#REF!,K210)</f>
        <v>#REF!</v>
      </c>
      <c r="L233" s="152" t="e">
        <f>COUNTIF(#REF!,L210)</f>
        <v>#REF!</v>
      </c>
      <c r="M233" s="152" t="e">
        <f>COUNTIF(#REF!,M210)</f>
        <v>#REF!</v>
      </c>
      <c r="N233" s="152" t="e">
        <f>COUNTIF(#REF!,N210)</f>
        <v>#REF!</v>
      </c>
      <c r="O233" s="152"/>
      <c r="P233" s="152"/>
    </row>
    <row r="234" spans="2:16" ht="12.75" hidden="1">
      <c r="B234" s="152" t="s">
        <v>169</v>
      </c>
      <c r="C234" s="152" t="e">
        <f>COUNTIF(#REF!,C210)</f>
        <v>#REF!</v>
      </c>
      <c r="D234" s="152" t="e">
        <f>COUNTIF(#REF!,D210)</f>
        <v>#REF!</v>
      </c>
      <c r="E234" s="152" t="e">
        <f>COUNTIF(#REF!,E210)</f>
        <v>#REF!</v>
      </c>
      <c r="F234" s="152" t="e">
        <f>COUNTIF(#REF!,F210)</f>
        <v>#REF!</v>
      </c>
      <c r="G234" s="152" t="e">
        <f>COUNTIF(#REF!,G210)</f>
        <v>#REF!</v>
      </c>
      <c r="H234" s="152" t="e">
        <f>COUNTIF(#REF!,H210)</f>
        <v>#REF!</v>
      </c>
      <c r="I234" s="152" t="e">
        <f>COUNTIF(#REF!,I210)</f>
        <v>#REF!</v>
      </c>
      <c r="J234" s="152" t="e">
        <f>COUNTIF(#REF!,J210)</f>
        <v>#REF!</v>
      </c>
      <c r="K234" s="152" t="e">
        <f>COUNTIF(#REF!,K210)</f>
        <v>#REF!</v>
      </c>
      <c r="L234" s="152" t="e">
        <f>COUNTIF(#REF!,L210)</f>
        <v>#REF!</v>
      </c>
      <c r="M234" s="152" t="e">
        <f>COUNTIF(#REF!,M210)</f>
        <v>#REF!</v>
      </c>
      <c r="N234" s="152" t="e">
        <f>COUNTIF(#REF!,N210)</f>
        <v>#REF!</v>
      </c>
      <c r="O234" s="152"/>
      <c r="P234" s="152"/>
    </row>
    <row r="235" spans="2:16" ht="12.75" hidden="1">
      <c r="B235" s="152" t="s">
        <v>170</v>
      </c>
      <c r="C235" s="152"/>
      <c r="D235" s="152"/>
      <c r="E235" s="152"/>
      <c r="F235" s="152"/>
      <c r="G235" s="152"/>
      <c r="H235" s="152">
        <v>1</v>
      </c>
      <c r="I235" s="152"/>
      <c r="J235" s="152"/>
      <c r="K235" s="152"/>
      <c r="L235" s="152"/>
      <c r="M235" s="152"/>
      <c r="N235" s="152"/>
      <c r="O235" s="152"/>
      <c r="P235" s="152"/>
    </row>
    <row r="236" spans="2:16" ht="12.75" hidden="1">
      <c r="B236" s="152" t="s">
        <v>171</v>
      </c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</row>
    <row r="237" spans="2:16" ht="12.75" hidden="1"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</row>
    <row r="238" spans="2:16" ht="12.75" hidden="1">
      <c r="B238" s="152" t="s">
        <v>175</v>
      </c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</row>
    <row r="239" spans="2:16" ht="12.75" hidden="1">
      <c r="B239" s="152" t="s">
        <v>168</v>
      </c>
      <c r="C239" s="152">
        <f aca="true" t="shared" si="74" ref="C239:N239">COUNTIF($C126:$C172,C210)</f>
        <v>0</v>
      </c>
      <c r="D239" s="152">
        <f t="shared" si="74"/>
        <v>0</v>
      </c>
      <c r="E239" s="152">
        <f t="shared" si="74"/>
        <v>0</v>
      </c>
      <c r="F239" s="152">
        <f t="shared" si="74"/>
        <v>0</v>
      </c>
      <c r="G239" s="152">
        <f t="shared" si="74"/>
        <v>0</v>
      </c>
      <c r="H239" s="152">
        <f t="shared" si="74"/>
        <v>0</v>
      </c>
      <c r="I239" s="152">
        <f t="shared" si="74"/>
        <v>0</v>
      </c>
      <c r="J239" s="152">
        <f t="shared" si="74"/>
        <v>2</v>
      </c>
      <c r="K239" s="152">
        <f t="shared" si="74"/>
        <v>2</v>
      </c>
      <c r="L239" s="152">
        <f t="shared" si="74"/>
        <v>2</v>
      </c>
      <c r="M239" s="152">
        <f t="shared" si="74"/>
        <v>0</v>
      </c>
      <c r="N239" s="152">
        <f t="shared" si="74"/>
        <v>0</v>
      </c>
      <c r="O239" s="152"/>
      <c r="P239" s="152"/>
    </row>
    <row r="240" spans="2:16" ht="12.75" hidden="1">
      <c r="B240" s="152" t="s">
        <v>169</v>
      </c>
      <c r="C240" s="152">
        <f aca="true" t="shared" si="75" ref="C240:N240">COUNTIF($D126:$D172,C210)</f>
        <v>0</v>
      </c>
      <c r="D240" s="152">
        <f t="shared" si="75"/>
        <v>0</v>
      </c>
      <c r="E240" s="152">
        <f t="shared" si="75"/>
        <v>0</v>
      </c>
      <c r="F240" s="152">
        <f t="shared" si="75"/>
        <v>0</v>
      </c>
      <c r="G240" s="152">
        <f t="shared" si="75"/>
        <v>0</v>
      </c>
      <c r="H240" s="152">
        <f t="shared" si="75"/>
        <v>0</v>
      </c>
      <c r="I240" s="152">
        <f t="shared" si="75"/>
        <v>0</v>
      </c>
      <c r="J240" s="152">
        <f t="shared" si="75"/>
        <v>0</v>
      </c>
      <c r="K240" s="152">
        <f t="shared" si="75"/>
        <v>0</v>
      </c>
      <c r="L240" s="152">
        <f t="shared" si="75"/>
        <v>2</v>
      </c>
      <c r="M240" s="152">
        <f t="shared" si="75"/>
        <v>0</v>
      </c>
      <c r="N240" s="152">
        <f t="shared" si="75"/>
        <v>0</v>
      </c>
      <c r="O240" s="152"/>
      <c r="P240" s="152"/>
    </row>
    <row r="241" spans="2:16" ht="12.75" hidden="1">
      <c r="B241" s="152" t="s">
        <v>170</v>
      </c>
      <c r="C241" s="152">
        <f aca="true" t="shared" si="76" ref="C241:N241">COUNTIF($E126:$E172,C210)</f>
        <v>0</v>
      </c>
      <c r="D241" s="152">
        <f t="shared" si="76"/>
        <v>0</v>
      </c>
      <c r="E241" s="152">
        <f t="shared" si="76"/>
        <v>0</v>
      </c>
      <c r="F241" s="152">
        <f t="shared" si="76"/>
        <v>0</v>
      </c>
      <c r="G241" s="152">
        <f t="shared" si="76"/>
        <v>0</v>
      </c>
      <c r="H241" s="152">
        <f t="shared" si="76"/>
        <v>0</v>
      </c>
      <c r="I241" s="152">
        <f t="shared" si="76"/>
        <v>0</v>
      </c>
      <c r="J241" s="152">
        <f t="shared" si="76"/>
        <v>0</v>
      </c>
      <c r="K241" s="152">
        <f t="shared" si="76"/>
        <v>2</v>
      </c>
      <c r="L241" s="152">
        <f t="shared" si="76"/>
        <v>0</v>
      </c>
      <c r="M241" s="152">
        <f t="shared" si="76"/>
        <v>0</v>
      </c>
      <c r="N241" s="152">
        <f t="shared" si="76"/>
        <v>0</v>
      </c>
      <c r="O241" s="152"/>
      <c r="P241" s="152"/>
    </row>
    <row r="242" spans="2:16" ht="12.75" hidden="1">
      <c r="B242" s="152" t="s">
        <v>171</v>
      </c>
      <c r="C242" s="152">
        <f aca="true" t="shared" si="77" ref="C242:N242">COUNTIF($F126:$F172,C210)</f>
        <v>0</v>
      </c>
      <c r="D242" s="152">
        <f t="shared" si="77"/>
        <v>0</v>
      </c>
      <c r="E242" s="152">
        <f t="shared" si="77"/>
        <v>0</v>
      </c>
      <c r="F242" s="152">
        <f t="shared" si="77"/>
        <v>0</v>
      </c>
      <c r="G242" s="152">
        <f t="shared" si="77"/>
        <v>0</v>
      </c>
      <c r="H242" s="152">
        <f t="shared" si="77"/>
        <v>0</v>
      </c>
      <c r="I242" s="152">
        <f t="shared" si="77"/>
        <v>0</v>
      </c>
      <c r="J242" s="152">
        <f t="shared" si="77"/>
        <v>0</v>
      </c>
      <c r="K242" s="152">
        <f t="shared" si="77"/>
        <v>0</v>
      </c>
      <c r="L242" s="152">
        <f t="shared" si="77"/>
        <v>0</v>
      </c>
      <c r="M242" s="152">
        <f t="shared" si="77"/>
        <v>0</v>
      </c>
      <c r="N242" s="152">
        <f t="shared" si="77"/>
        <v>0</v>
      </c>
      <c r="O242" s="152"/>
      <c r="P242" s="152"/>
    </row>
    <row r="243" spans="2:16" ht="12.75" hidden="1"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</row>
    <row r="244" spans="2:16" ht="12.75" hidden="1">
      <c r="B244" s="152" t="s">
        <v>176</v>
      </c>
      <c r="C244" s="152"/>
      <c r="D244" s="152"/>
      <c r="E244" s="152">
        <v>1</v>
      </c>
      <c r="F244" s="152"/>
      <c r="G244" s="152"/>
      <c r="H244" s="152"/>
      <c r="I244" s="152"/>
      <c r="J244" s="152"/>
      <c r="K244" s="152">
        <v>1</v>
      </c>
      <c r="L244" s="152"/>
      <c r="M244" s="152"/>
      <c r="N244" s="152">
        <v>1</v>
      </c>
      <c r="O244" s="152"/>
      <c r="P244" s="152"/>
    </row>
    <row r="245" spans="2:16" ht="12.75" hidden="1"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</row>
    <row r="246" spans="2:16" ht="12.75" hidden="1"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</row>
    <row r="247" spans="2:16" ht="12.75" hidden="1">
      <c r="B247" s="152" t="s">
        <v>177</v>
      </c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</row>
    <row r="248" spans="2:16" ht="12.75" hidden="1">
      <c r="B248" s="152" t="s">
        <v>168</v>
      </c>
      <c r="C248" s="152" t="e">
        <f>C212+C218+C226+C233+C239</f>
        <v>#REF!</v>
      </c>
      <c r="D248" s="152" t="e">
        <f aca="true" t="shared" si="78" ref="D248:N248">D212+D218+D226+D233+D239</f>
        <v>#REF!</v>
      </c>
      <c r="E248" s="152" t="e">
        <f t="shared" si="78"/>
        <v>#REF!</v>
      </c>
      <c r="F248" s="152" t="e">
        <f>F212+F218+F226+F233+F239-1</f>
        <v>#REF!</v>
      </c>
      <c r="G248" s="152" t="e">
        <f t="shared" si="78"/>
        <v>#REF!</v>
      </c>
      <c r="H248" s="152" t="e">
        <f t="shared" si="78"/>
        <v>#REF!</v>
      </c>
      <c r="I248" s="152" t="e">
        <f t="shared" si="78"/>
        <v>#REF!</v>
      </c>
      <c r="J248" s="152" t="e">
        <f t="shared" si="78"/>
        <v>#REF!</v>
      </c>
      <c r="K248" s="152" t="e">
        <f t="shared" si="78"/>
        <v>#REF!</v>
      </c>
      <c r="L248" s="152" t="e">
        <f t="shared" si="78"/>
        <v>#REF!</v>
      </c>
      <c r="M248" s="152" t="e">
        <f t="shared" si="78"/>
        <v>#REF!</v>
      </c>
      <c r="N248" s="152" t="e">
        <f t="shared" si="78"/>
        <v>#REF!</v>
      </c>
      <c r="O248" s="152"/>
      <c r="P248" s="152"/>
    </row>
    <row r="249" spans="2:16" ht="12.75" hidden="1">
      <c r="B249" s="152" t="s">
        <v>169</v>
      </c>
      <c r="C249" s="152" t="e">
        <f>C213+C219+C227+C234+C240+C244</f>
        <v>#REF!</v>
      </c>
      <c r="D249" s="152" t="e">
        <f aca="true" t="shared" si="79" ref="D249:N249">D213+D219+D227+D234+D240+D244</f>
        <v>#REF!</v>
      </c>
      <c r="E249" s="152" t="e">
        <f t="shared" si="79"/>
        <v>#REF!</v>
      </c>
      <c r="F249" s="152" t="e">
        <f t="shared" si="79"/>
        <v>#REF!</v>
      </c>
      <c r="G249" s="152" t="e">
        <f t="shared" si="79"/>
        <v>#REF!</v>
      </c>
      <c r="H249" s="152" t="e">
        <f t="shared" si="79"/>
        <v>#REF!</v>
      </c>
      <c r="I249" s="152" t="e">
        <f t="shared" si="79"/>
        <v>#REF!</v>
      </c>
      <c r="J249" s="152" t="e">
        <f t="shared" si="79"/>
        <v>#REF!</v>
      </c>
      <c r="K249" s="152" t="e">
        <f t="shared" si="79"/>
        <v>#REF!</v>
      </c>
      <c r="L249" s="152" t="e">
        <f t="shared" si="79"/>
        <v>#REF!</v>
      </c>
      <c r="M249" s="152" t="e">
        <f t="shared" si="79"/>
        <v>#REF!</v>
      </c>
      <c r="N249" s="152" t="e">
        <f t="shared" si="79"/>
        <v>#REF!</v>
      </c>
      <c r="O249" s="152"/>
      <c r="P249" s="152"/>
    </row>
    <row r="250" spans="2:16" ht="12.75" hidden="1">
      <c r="B250" s="152" t="s">
        <v>170</v>
      </c>
      <c r="C250" s="152">
        <f>C214+C220+C228+C235+C241</f>
        <v>0</v>
      </c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</row>
    <row r="251" spans="2:16" ht="12.75" hidden="1">
      <c r="B251" s="152" t="s">
        <v>171</v>
      </c>
      <c r="C251" s="152">
        <f>C215+C221+C229+C236+C242</f>
        <v>0</v>
      </c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</row>
    <row r="252" spans="2:16" ht="12.75" hidden="1"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</row>
    <row r="253" spans="2:16" ht="12.75" hidden="1"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</row>
    <row r="254" spans="2:16" ht="12.75" hidden="1"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</row>
    <row r="255" spans="2:16" ht="12.75" hidden="1"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</row>
    <row r="256" spans="2:16" ht="12.75" hidden="1"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</row>
    <row r="257" spans="2:16" ht="12.75" hidden="1"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</row>
    <row r="258" spans="2:16" ht="12.75" hidden="1"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</row>
    <row r="259" spans="2:16" ht="12.75" hidden="1"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</row>
    <row r="260" spans="2:16" ht="12.75" hidden="1"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</row>
    <row r="261" spans="2:16" ht="12.75" hidden="1"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</row>
    <row r="262" spans="2:16" ht="12.75" hidden="1"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</row>
    <row r="263" spans="2:16" ht="12.75" hidden="1"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</row>
    <row r="264" spans="2:16" ht="12.75" hidden="1"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</row>
    <row r="265" spans="2:16" ht="12.75" hidden="1"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</row>
    <row r="266" spans="2:16" ht="12.75" hidden="1"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</row>
    <row r="267" spans="2:16" ht="12.75" hidden="1"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</row>
    <row r="268" spans="2:16" ht="12.75" hidden="1"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</row>
    <row r="269" spans="2:16" ht="12.75" hidden="1"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</row>
    <row r="270" spans="2:16" ht="12.75" hidden="1"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</row>
    <row r="271" spans="2:16" ht="12.75" hidden="1"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</row>
    <row r="272" spans="2:16" ht="12.75" hidden="1"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</row>
    <row r="273" spans="2:16" ht="12.75" hidden="1"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</row>
    <row r="274" spans="2:16" ht="12.75" hidden="1"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</row>
    <row r="275" spans="2:16" ht="12.75" hidden="1"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</row>
    <row r="276" spans="2:16" ht="12.75" hidden="1"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</row>
    <row r="277" ht="12.75" hidden="1"/>
  </sheetData>
  <sheetProtection/>
  <mergeCells count="68">
    <mergeCell ref="BH2:BJ3"/>
    <mergeCell ref="BK2:BM3"/>
    <mergeCell ref="A83:Y83"/>
    <mergeCell ref="A85:B85"/>
    <mergeCell ref="A46:Y46"/>
    <mergeCell ref="A77:B77"/>
    <mergeCell ref="J5:J7"/>
    <mergeCell ref="A78:Y7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15:Y115"/>
    <mergeCell ref="A86:F86"/>
    <mergeCell ref="A87:Y87"/>
    <mergeCell ref="W3:Y4"/>
    <mergeCell ref="K5:K7"/>
    <mergeCell ref="A82:F82"/>
    <mergeCell ref="E5:E7"/>
    <mergeCell ref="N3:P4"/>
    <mergeCell ref="A9:Y9"/>
    <mergeCell ref="F5:F7"/>
    <mergeCell ref="A114:Y114"/>
    <mergeCell ref="I3:L3"/>
    <mergeCell ref="M3:M7"/>
    <mergeCell ref="A113:B113"/>
    <mergeCell ref="A88:Y88"/>
    <mergeCell ref="L5:L7"/>
    <mergeCell ref="T3:V4"/>
    <mergeCell ref="A10:Y10"/>
    <mergeCell ref="A45:B45"/>
    <mergeCell ref="A89:Y89"/>
    <mergeCell ref="A176:M176"/>
    <mergeCell ref="A172:F172"/>
    <mergeCell ref="A173:F173"/>
    <mergeCell ref="D192:F192"/>
    <mergeCell ref="H192:J192"/>
    <mergeCell ref="H194:J194"/>
    <mergeCell ref="D194:F194"/>
    <mergeCell ref="N180:P180"/>
    <mergeCell ref="D193:F193"/>
    <mergeCell ref="H193:J193"/>
    <mergeCell ref="BE191:BG192"/>
    <mergeCell ref="T180:V180"/>
    <mergeCell ref="Q180:S180"/>
    <mergeCell ref="BH191:BJ192"/>
    <mergeCell ref="BK191:BM192"/>
    <mergeCell ref="A174:F174"/>
    <mergeCell ref="A177:M177"/>
    <mergeCell ref="A178:M178"/>
    <mergeCell ref="A180:M180"/>
    <mergeCell ref="A179:M179"/>
    <mergeCell ref="BB191:BD192"/>
    <mergeCell ref="W180:Y180"/>
    <mergeCell ref="A175:M175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2" r:id="rId1"/>
  <rowBreaks count="4" manualBreakCount="4">
    <brk id="45" max="24" man="1"/>
    <brk id="77" max="24" man="1"/>
    <brk id="123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Андрей</cp:lastModifiedBy>
  <cp:lastPrinted>2021-05-21T08:34:08Z</cp:lastPrinted>
  <dcterms:created xsi:type="dcterms:W3CDTF">2011-02-06T10:49:14Z</dcterms:created>
  <dcterms:modified xsi:type="dcterms:W3CDTF">2021-11-03T08:26:47Z</dcterms:modified>
  <cp:category/>
  <cp:version/>
  <cp:contentType/>
  <cp:contentStatus/>
</cp:coreProperties>
</file>